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lam\perda kab\HIMP PERDA PERBUP PAJAK DAERAH\49. NILAI SEWA REKLAME DI KAB MGL\"/>
    </mc:Choice>
  </mc:AlternateContent>
  <bookViews>
    <workbookView xWindow="240" yWindow="45" windowWidth="19320" windowHeight="8130" activeTab="1"/>
  </bookViews>
  <sheets>
    <sheet name="lamp pajak" sheetId="8" r:id="rId1"/>
    <sheet name="lamp perbup" sheetId="7" r:id="rId2"/>
    <sheet name="perbandingan" sheetId="6" r:id="rId3"/>
    <sheet name="hit pajak" sheetId="5" r:id="rId4"/>
    <sheet name="nilai sewa (2)" sheetId="4" r:id="rId5"/>
    <sheet name="nilai sewa" sheetId="1" r:id="rId6"/>
    <sheet name="harga titik" sheetId="2" r:id="rId7"/>
    <sheet name="data" sheetId="3" r:id="rId8"/>
  </sheets>
  <externalReferences>
    <externalReference r:id="rId9"/>
  </externalReferences>
  <definedNames>
    <definedName name="_xlnm.Print_Area" localSheetId="0">'lamp pajak'!$A$3:$I$151</definedName>
    <definedName name="_xlnm.Print_Area" localSheetId="1">'lamp perbup'!$A$3:$I$169</definedName>
    <definedName name="_xlnm.Print_Area" localSheetId="4">'nilai sewa (2)'!$A$4:$I$97</definedName>
    <definedName name="_xlnm.Print_Area" localSheetId="2">perbandingan!$A$3:$R$96</definedName>
    <definedName name="_xlnm.Print_Titles" localSheetId="0">'lamp pajak'!$12:$12</definedName>
    <definedName name="_xlnm.Print_Titles" localSheetId="1">'lamp perbup'!$12:$12</definedName>
    <definedName name="_xlnm.Print_Titles" localSheetId="4">'nilai sewa (2)'!$6:$6</definedName>
  </definedNames>
  <calcPr calcId="152511"/>
</workbook>
</file>

<file path=xl/calcChain.xml><?xml version="1.0" encoding="utf-8"?>
<calcChain xmlns="http://schemas.openxmlformats.org/spreadsheetml/2006/main">
  <c r="K15" i="7" l="1"/>
  <c r="G144" i="7"/>
  <c r="G143" i="7"/>
  <c r="G142" i="7"/>
  <c r="G141" i="7"/>
  <c r="E23" i="8"/>
  <c r="G23" i="8" s="1"/>
  <c r="H23" i="8" s="1"/>
  <c r="E22" i="8"/>
  <c r="E21" i="8"/>
  <c r="E20" i="8"/>
  <c r="G20" i="8" s="1"/>
  <c r="H20" i="8" s="1"/>
  <c r="E18" i="8"/>
  <c r="E17" i="8"/>
  <c r="E16" i="8"/>
  <c r="E15" i="8"/>
  <c r="G15" i="8" s="1"/>
  <c r="H15" i="8" s="1"/>
  <c r="L15" i="8" s="1"/>
  <c r="H144" i="8"/>
  <c r="H143" i="8"/>
  <c r="H141" i="8"/>
  <c r="H140" i="8"/>
  <c r="H138" i="8"/>
  <c r="H137" i="8"/>
  <c r="G144" i="8"/>
  <c r="G143" i="8"/>
  <c r="G141" i="8"/>
  <c r="G140" i="8"/>
  <c r="G138" i="8"/>
  <c r="G137" i="8"/>
  <c r="G135" i="8"/>
  <c r="H134" i="8"/>
  <c r="G134" i="8"/>
  <c r="H133" i="8"/>
  <c r="G133" i="8"/>
  <c r="H132" i="8"/>
  <c r="G132" i="8"/>
  <c r="G130" i="8"/>
  <c r="G129" i="8"/>
  <c r="H127" i="8"/>
  <c r="G127" i="8"/>
  <c r="H126" i="8"/>
  <c r="G126" i="8"/>
  <c r="H125" i="8"/>
  <c r="G125" i="8"/>
  <c r="H124" i="8"/>
  <c r="G124" i="8"/>
  <c r="H123" i="8"/>
  <c r="G123" i="8"/>
  <c r="H122" i="8"/>
  <c r="G122" i="8"/>
  <c r="H121" i="8"/>
  <c r="G121" i="8"/>
  <c r="H120" i="8"/>
  <c r="G120" i="8"/>
  <c r="H119" i="8"/>
  <c r="G119" i="8"/>
  <c r="H118" i="8"/>
  <c r="G118" i="8"/>
  <c r="H117" i="8"/>
  <c r="G117" i="8"/>
  <c r="H116" i="8"/>
  <c r="G116" i="8"/>
  <c r="G114" i="8"/>
  <c r="H114" i="8"/>
  <c r="G113" i="8"/>
  <c r="H113" i="8" s="1"/>
  <c r="H112" i="8"/>
  <c r="G112" i="8"/>
  <c r="G110" i="8"/>
  <c r="H110" i="8" s="1"/>
  <c r="G104" i="8"/>
  <c r="H104" i="8" s="1"/>
  <c r="H103" i="8"/>
  <c r="G103" i="8"/>
  <c r="G102" i="8"/>
  <c r="H102" i="8" s="1"/>
  <c r="H101" i="8"/>
  <c r="G101" i="8"/>
  <c r="G98" i="8"/>
  <c r="H98" i="8" s="1"/>
  <c r="H97" i="8"/>
  <c r="G97" i="8"/>
  <c r="G96" i="8"/>
  <c r="H96" i="8" s="1"/>
  <c r="H95" i="8"/>
  <c r="G95" i="8"/>
  <c r="G70" i="8"/>
  <c r="H70" i="8" s="1"/>
  <c r="H69" i="8"/>
  <c r="G69" i="8"/>
  <c r="G68" i="8"/>
  <c r="H68" i="8" s="1"/>
  <c r="H67" i="8"/>
  <c r="G67" i="8"/>
  <c r="G64" i="8"/>
  <c r="H64" i="8" s="1"/>
  <c r="H63" i="8"/>
  <c r="G63" i="8"/>
  <c r="G62" i="8"/>
  <c r="H62" i="8" s="1"/>
  <c r="H61" i="8"/>
  <c r="G61" i="8"/>
  <c r="F58" i="8"/>
  <c r="G58" i="8"/>
  <c r="H58" i="8"/>
  <c r="F53" i="8"/>
  <c r="G53" i="8" s="1"/>
  <c r="H53" i="8" s="1"/>
  <c r="F46" i="8"/>
  <c r="G46" i="8" s="1"/>
  <c r="H46" i="8" s="1"/>
  <c r="F45" i="8"/>
  <c r="G45" i="8"/>
  <c r="H45" i="8" s="1"/>
  <c r="F44" i="8"/>
  <c r="G44" i="8" s="1"/>
  <c r="H44" i="8" s="1"/>
  <c r="F43" i="8"/>
  <c r="G43" i="8"/>
  <c r="H43" i="8" s="1"/>
  <c r="F41" i="8"/>
  <c r="G41" i="8" s="1"/>
  <c r="H41" i="8" s="1"/>
  <c r="K40" i="8"/>
  <c r="K39" i="8"/>
  <c r="K38" i="8"/>
  <c r="G35" i="8"/>
  <c r="H35" i="8" s="1"/>
  <c r="H34" i="8"/>
  <c r="G34" i="8"/>
  <c r="G33" i="8"/>
  <c r="H33" i="8" s="1"/>
  <c r="H32" i="8"/>
  <c r="G32" i="8"/>
  <c r="G29" i="8"/>
  <c r="H29" i="8" s="1"/>
  <c r="H28" i="8"/>
  <c r="G28" i="8"/>
  <c r="G27" i="8"/>
  <c r="H27" i="8" s="1"/>
  <c r="H26" i="8"/>
  <c r="G26" i="8"/>
  <c r="F21" i="8"/>
  <c r="G21" i="8" s="1"/>
  <c r="H21" i="8" s="1"/>
  <c r="F20" i="8"/>
  <c r="F55" i="8"/>
  <c r="G55" i="8" s="1"/>
  <c r="H55" i="8" s="1"/>
  <c r="K18" i="8"/>
  <c r="G18" i="8"/>
  <c r="H18" i="8" s="1"/>
  <c r="K17" i="8"/>
  <c r="F17" i="8"/>
  <c r="G17" i="8" s="1"/>
  <c r="H17" i="8" s="1"/>
  <c r="L17" i="8" s="1"/>
  <c r="K16" i="8"/>
  <c r="F16" i="8"/>
  <c r="F39" i="8"/>
  <c r="G39" i="8" s="1"/>
  <c r="H39" i="8" s="1"/>
  <c r="K15" i="8"/>
  <c r="F15" i="8"/>
  <c r="G108" i="7"/>
  <c r="H108" i="7"/>
  <c r="G107" i="7"/>
  <c r="H107" i="7" s="1"/>
  <c r="G106" i="7"/>
  <c r="H106" i="7"/>
  <c r="G105" i="7"/>
  <c r="H105" i="7" s="1"/>
  <c r="G102" i="7"/>
  <c r="H102" i="7"/>
  <c r="G101" i="7"/>
  <c r="H101" i="7" s="1"/>
  <c r="G100" i="7"/>
  <c r="H100" i="7"/>
  <c r="G99" i="7"/>
  <c r="H99" i="7" s="1"/>
  <c r="G74" i="7"/>
  <c r="H74" i="7"/>
  <c r="G73" i="7"/>
  <c r="H73" i="7" s="1"/>
  <c r="G72" i="7"/>
  <c r="H72" i="7"/>
  <c r="G71" i="7"/>
  <c r="H71" i="7" s="1"/>
  <c r="G68" i="7"/>
  <c r="H68" i="7"/>
  <c r="G67" i="7"/>
  <c r="H67" i="7" s="1"/>
  <c r="G66" i="7"/>
  <c r="H66" i="7"/>
  <c r="G65" i="7"/>
  <c r="H65" i="7" s="1"/>
  <c r="G35" i="7"/>
  <c r="H35" i="7"/>
  <c r="G34" i="7"/>
  <c r="H34" i="7" s="1"/>
  <c r="G33" i="7"/>
  <c r="H33" i="7"/>
  <c r="G32" i="7"/>
  <c r="H32" i="7" s="1"/>
  <c r="G29" i="7"/>
  <c r="H29" i="7"/>
  <c r="G28" i="7"/>
  <c r="H28" i="7" s="1"/>
  <c r="G27" i="7"/>
  <c r="H27" i="7"/>
  <c r="G26" i="7"/>
  <c r="H26" i="7" s="1"/>
  <c r="G118" i="7"/>
  <c r="G117" i="7"/>
  <c r="G116" i="7"/>
  <c r="G153" i="7"/>
  <c r="G152" i="7"/>
  <c r="G150" i="7"/>
  <c r="G149" i="7"/>
  <c r="G147" i="7"/>
  <c r="G146" i="7"/>
  <c r="G139" i="7"/>
  <c r="G138" i="7"/>
  <c r="G136" i="7"/>
  <c r="G135" i="7"/>
  <c r="G134" i="7"/>
  <c r="G125" i="7"/>
  <c r="G133" i="7"/>
  <c r="G132" i="7"/>
  <c r="G131" i="7"/>
  <c r="G130" i="7"/>
  <c r="G129" i="7"/>
  <c r="G128" i="7"/>
  <c r="G127" i="7"/>
  <c r="G126" i="7"/>
  <c r="F46" i="7"/>
  <c r="F41" i="7"/>
  <c r="H143" i="7"/>
  <c r="H142" i="7"/>
  <c r="H141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16" i="7"/>
  <c r="G114" i="7"/>
  <c r="H114" i="7" s="1"/>
  <c r="F58" i="7"/>
  <c r="F85" i="7"/>
  <c r="F53" i="7"/>
  <c r="F80" i="7" s="1"/>
  <c r="G46" i="7"/>
  <c r="H46" i="7"/>
  <c r="F45" i="7"/>
  <c r="G45" i="7" s="1"/>
  <c r="H45" i="7" s="1"/>
  <c r="F44" i="7"/>
  <c r="G44" i="7" s="1"/>
  <c r="H44" i="7" s="1"/>
  <c r="F43" i="7"/>
  <c r="G43" i="7"/>
  <c r="H43" i="7" s="1"/>
  <c r="G41" i="7"/>
  <c r="H41" i="7" s="1"/>
  <c r="G23" i="7"/>
  <c r="H23" i="7"/>
  <c r="G18" i="7"/>
  <c r="H18" i="7" s="1"/>
  <c r="F17" i="7"/>
  <c r="F40" i="7" s="1"/>
  <c r="G40" i="7" s="1"/>
  <c r="H40" i="7" s="1"/>
  <c r="F16" i="7"/>
  <c r="F51" i="7" s="1"/>
  <c r="F15" i="7"/>
  <c r="F38" i="7" s="1"/>
  <c r="G38" i="7" s="1"/>
  <c r="H38" i="7" s="1"/>
  <c r="H87" i="4"/>
  <c r="H86" i="4"/>
  <c r="H85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G67" i="4"/>
  <c r="H67" i="4" s="1"/>
  <c r="F40" i="4"/>
  <c r="F51" i="4" s="1"/>
  <c r="G51" i="4" s="1"/>
  <c r="H51" i="4" s="1"/>
  <c r="F35" i="4"/>
  <c r="F46" i="4" s="1"/>
  <c r="G46" i="4" s="1"/>
  <c r="H46" i="4" s="1"/>
  <c r="C41" i="2"/>
  <c r="C40" i="2"/>
  <c r="C39" i="2"/>
  <c r="C38" i="2"/>
  <c r="C37" i="2"/>
  <c r="C36" i="2"/>
  <c r="C35" i="2"/>
  <c r="C34" i="2"/>
  <c r="C33" i="2"/>
  <c r="F27" i="6"/>
  <c r="F49" i="6" s="1"/>
  <c r="F26" i="6"/>
  <c r="F25" i="6"/>
  <c r="F15" i="6"/>
  <c r="F37" i="6" s="1"/>
  <c r="G37" i="6" s="1"/>
  <c r="F12" i="6"/>
  <c r="F34" i="6" s="1"/>
  <c r="G34" i="6" s="1"/>
  <c r="F11" i="6"/>
  <c r="F10" i="6"/>
  <c r="F32" i="6" s="1"/>
  <c r="G32" i="6" s="1"/>
  <c r="F12" i="4"/>
  <c r="F34" i="4" s="1"/>
  <c r="F11" i="4"/>
  <c r="F33" i="4"/>
  <c r="G33" i="4" s="1"/>
  <c r="H33" i="4" s="1"/>
  <c r="F10" i="4"/>
  <c r="F20" i="4"/>
  <c r="G20" i="4" s="1"/>
  <c r="H20" i="4" s="1"/>
  <c r="C42" i="2"/>
  <c r="H28" i="2"/>
  <c r="H42" i="2" s="1"/>
  <c r="G28" i="2"/>
  <c r="G42" i="2" s="1"/>
  <c r="F28" i="2"/>
  <c r="F42" i="2" s="1"/>
  <c r="E28" i="2"/>
  <c r="E42" i="2" s="1"/>
  <c r="D28" i="2"/>
  <c r="D42" i="2" s="1"/>
  <c r="C28" i="2"/>
  <c r="G18" i="6"/>
  <c r="H18" i="6"/>
  <c r="L60" i="6"/>
  <c r="K60" i="6"/>
  <c r="M60" i="6" s="1"/>
  <c r="L59" i="6"/>
  <c r="M59" i="6" s="1"/>
  <c r="K59" i="6"/>
  <c r="L58" i="6"/>
  <c r="K58" i="6"/>
  <c r="M58" i="6" s="1"/>
  <c r="L57" i="6"/>
  <c r="K57" i="6"/>
  <c r="L55" i="6"/>
  <c r="K55" i="6"/>
  <c r="M55" i="6" s="1"/>
  <c r="L54" i="6"/>
  <c r="M54" i="6" s="1"/>
  <c r="K54" i="6"/>
  <c r="L53" i="6"/>
  <c r="K53" i="6"/>
  <c r="L52" i="6"/>
  <c r="M52" i="6" s="1"/>
  <c r="K52" i="6"/>
  <c r="G55" i="6"/>
  <c r="N55" i="6"/>
  <c r="O55" i="6" s="1"/>
  <c r="H55" i="6"/>
  <c r="G54" i="6"/>
  <c r="N54" i="6"/>
  <c r="O54" i="6" s="1"/>
  <c r="H54" i="6"/>
  <c r="G53" i="6"/>
  <c r="N53" i="6"/>
  <c r="O53" i="6" s="1"/>
  <c r="H53" i="6"/>
  <c r="G52" i="6"/>
  <c r="N52" i="6"/>
  <c r="O52" i="6" s="1"/>
  <c r="H52" i="6"/>
  <c r="L50" i="6"/>
  <c r="M50" i="6"/>
  <c r="K50" i="6"/>
  <c r="L49" i="6"/>
  <c r="M49" i="6" s="1"/>
  <c r="K49" i="6"/>
  <c r="L48" i="6"/>
  <c r="M48" i="6" s="1"/>
  <c r="K48" i="6"/>
  <c r="L47" i="6"/>
  <c r="K47" i="6"/>
  <c r="F50" i="6"/>
  <c r="F60" i="6"/>
  <c r="G60" i="6" s="1"/>
  <c r="H60" i="6" s="1"/>
  <c r="L45" i="6"/>
  <c r="M45" i="6" s="1"/>
  <c r="K45" i="6"/>
  <c r="L44" i="6"/>
  <c r="K44" i="6"/>
  <c r="L43" i="6"/>
  <c r="M43" i="6"/>
  <c r="K43" i="6"/>
  <c r="L42" i="6"/>
  <c r="K42" i="6"/>
  <c r="L40" i="6"/>
  <c r="M40" i="6" s="1"/>
  <c r="K40" i="6"/>
  <c r="L39" i="6"/>
  <c r="K39" i="6"/>
  <c r="L38" i="6"/>
  <c r="M38" i="6" s="1"/>
  <c r="K38" i="6"/>
  <c r="L37" i="6"/>
  <c r="M37" i="6" s="1"/>
  <c r="K37" i="6"/>
  <c r="L35" i="6"/>
  <c r="M35" i="6" s="1"/>
  <c r="K35" i="6"/>
  <c r="L34" i="6"/>
  <c r="K34" i="6"/>
  <c r="L33" i="6"/>
  <c r="M33" i="6"/>
  <c r="K33" i="6"/>
  <c r="L32" i="6"/>
  <c r="K32" i="6"/>
  <c r="F45" i="6"/>
  <c r="G45" i="6" s="1"/>
  <c r="F40" i="6"/>
  <c r="G40" i="6" s="1"/>
  <c r="F16" i="6"/>
  <c r="F35" i="6"/>
  <c r="G35" i="6"/>
  <c r="H35" i="6" s="1"/>
  <c r="L28" i="6"/>
  <c r="K28" i="6"/>
  <c r="M28" i="6" s="1"/>
  <c r="L27" i="6"/>
  <c r="M27" i="6" s="1"/>
  <c r="K27" i="6"/>
  <c r="L26" i="6"/>
  <c r="M26" i="6"/>
  <c r="K26" i="6"/>
  <c r="L25" i="6"/>
  <c r="M25" i="6" s="1"/>
  <c r="K25" i="6"/>
  <c r="L23" i="6"/>
  <c r="K23" i="6"/>
  <c r="M23" i="6" s="1"/>
  <c r="L22" i="6"/>
  <c r="M22" i="6" s="1"/>
  <c r="K22" i="6"/>
  <c r="L21" i="6"/>
  <c r="M21" i="6" s="1"/>
  <c r="K21" i="6"/>
  <c r="L20" i="6"/>
  <c r="K20" i="6"/>
  <c r="N18" i="6"/>
  <c r="O18" i="6"/>
  <c r="L18" i="6"/>
  <c r="K18" i="6"/>
  <c r="M18" i="6" s="1"/>
  <c r="L17" i="6"/>
  <c r="K17" i="6"/>
  <c r="L16" i="6"/>
  <c r="M16" i="6" s="1"/>
  <c r="K16" i="6"/>
  <c r="L15" i="6"/>
  <c r="K15" i="6"/>
  <c r="L13" i="6"/>
  <c r="K13" i="6"/>
  <c r="M13" i="6"/>
  <c r="L12" i="6"/>
  <c r="M12" i="6" s="1"/>
  <c r="K12" i="6"/>
  <c r="L11" i="6"/>
  <c r="M11" i="6" s="1"/>
  <c r="K11" i="6"/>
  <c r="L10" i="6"/>
  <c r="K10" i="6"/>
  <c r="M10" i="6" s="1"/>
  <c r="G28" i="6"/>
  <c r="N28" i="6" s="1"/>
  <c r="O28" i="6" s="1"/>
  <c r="H28" i="6"/>
  <c r="G23" i="6"/>
  <c r="N23" i="6" s="1"/>
  <c r="O23" i="6" s="1"/>
  <c r="H23" i="6"/>
  <c r="Q22" i="6"/>
  <c r="Q21" i="6"/>
  <c r="Q20" i="6"/>
  <c r="Q13" i="6"/>
  <c r="R13" i="6" s="1"/>
  <c r="G13" i="6"/>
  <c r="N13" i="6" s="1"/>
  <c r="O13" i="6" s="1"/>
  <c r="H13" i="6"/>
  <c r="Q12" i="6"/>
  <c r="Q11" i="6"/>
  <c r="F33" i="6"/>
  <c r="G33" i="6"/>
  <c r="N33" i="6" s="1"/>
  <c r="O33" i="6" s="1"/>
  <c r="Q10" i="6"/>
  <c r="L9" i="5"/>
  <c r="L8" i="5" s="1"/>
  <c r="L11" i="5"/>
  <c r="K11" i="5"/>
  <c r="L10" i="5"/>
  <c r="K10" i="5"/>
  <c r="K9" i="5"/>
  <c r="I16" i="5"/>
  <c r="J16" i="5" s="1"/>
  <c r="I12" i="5"/>
  <c r="J12" i="5" s="1"/>
  <c r="I15" i="5"/>
  <c r="J15" i="5" s="1"/>
  <c r="I11" i="5"/>
  <c r="J11" i="5" s="1"/>
  <c r="I14" i="5"/>
  <c r="J14" i="5" s="1"/>
  <c r="I10" i="5"/>
  <c r="J10" i="5" s="1"/>
  <c r="I13" i="5"/>
  <c r="J13" i="5" s="1"/>
  <c r="I9" i="5"/>
  <c r="J9" i="5" s="1"/>
  <c r="F22" i="4"/>
  <c r="G22" i="4" s="1"/>
  <c r="H22" i="4" s="1"/>
  <c r="F21" i="4"/>
  <c r="F27" i="4"/>
  <c r="F17" i="4" s="1"/>
  <c r="G17" i="4" s="1"/>
  <c r="H17" i="4" s="1"/>
  <c r="F26" i="4"/>
  <c r="F16" i="4" s="1"/>
  <c r="F25" i="4"/>
  <c r="F15" i="4" s="1"/>
  <c r="G28" i="4"/>
  <c r="H28" i="4" s="1"/>
  <c r="K22" i="4"/>
  <c r="K21" i="4"/>
  <c r="K13" i="4"/>
  <c r="K12" i="4"/>
  <c r="K11" i="4"/>
  <c r="K10" i="4"/>
  <c r="K20" i="4"/>
  <c r="G23" i="4"/>
  <c r="H23" i="4"/>
  <c r="G21" i="4"/>
  <c r="H21" i="4" s="1"/>
  <c r="L21" i="4" s="1"/>
  <c r="G18" i="4"/>
  <c r="H18" i="4" s="1"/>
  <c r="G13" i="4"/>
  <c r="H13" i="4" s="1"/>
  <c r="L13" i="4" s="1"/>
  <c r="G12" i="4"/>
  <c r="H12" i="4" s="1"/>
  <c r="L12" i="4" s="1"/>
  <c r="G11" i="4"/>
  <c r="H11" i="4" s="1"/>
  <c r="L11" i="4" s="1"/>
  <c r="H27" i="2"/>
  <c r="H41" i="2" s="1"/>
  <c r="H26" i="2"/>
  <c r="H40" i="2" s="1"/>
  <c r="H25" i="2"/>
  <c r="H39" i="2" s="1"/>
  <c r="H24" i="2"/>
  <c r="H38" i="2" s="1"/>
  <c r="H23" i="2"/>
  <c r="H37" i="2" s="1"/>
  <c r="H22" i="2"/>
  <c r="H36" i="2" s="1"/>
  <c r="H21" i="2"/>
  <c r="H35" i="2" s="1"/>
  <c r="H20" i="2"/>
  <c r="H34" i="2" s="1"/>
  <c r="H19" i="2"/>
  <c r="H33" i="2" s="1"/>
  <c r="G27" i="2"/>
  <c r="G41" i="2" s="1"/>
  <c r="F27" i="2"/>
  <c r="F41" i="2" s="1"/>
  <c r="E27" i="2"/>
  <c r="E41" i="2" s="1"/>
  <c r="D27" i="2"/>
  <c r="D41" i="2" s="1"/>
  <c r="G26" i="2"/>
  <c r="G40" i="2" s="1"/>
  <c r="F26" i="2"/>
  <c r="F40" i="2" s="1"/>
  <c r="E26" i="2"/>
  <c r="E40" i="2" s="1"/>
  <c r="D26" i="2"/>
  <c r="D40" i="2" s="1"/>
  <c r="G25" i="2"/>
  <c r="G39" i="2" s="1"/>
  <c r="F25" i="2"/>
  <c r="F39" i="2" s="1"/>
  <c r="E25" i="2"/>
  <c r="E39" i="2" s="1"/>
  <c r="D25" i="2"/>
  <c r="D39" i="2" s="1"/>
  <c r="G24" i="2"/>
  <c r="G38" i="2" s="1"/>
  <c r="F24" i="2"/>
  <c r="F38" i="2" s="1"/>
  <c r="E24" i="2"/>
  <c r="E38" i="2" s="1"/>
  <c r="D24" i="2"/>
  <c r="D38" i="2" s="1"/>
  <c r="G23" i="2"/>
  <c r="G37" i="2" s="1"/>
  <c r="F23" i="2"/>
  <c r="F37" i="2" s="1"/>
  <c r="E23" i="2"/>
  <c r="E37" i="2" s="1"/>
  <c r="D23" i="2"/>
  <c r="D37" i="2" s="1"/>
  <c r="G22" i="2"/>
  <c r="G36" i="2" s="1"/>
  <c r="F22" i="2"/>
  <c r="F36" i="2" s="1"/>
  <c r="E22" i="2"/>
  <c r="E36" i="2" s="1"/>
  <c r="D22" i="2"/>
  <c r="D36" i="2" s="1"/>
  <c r="G21" i="2"/>
  <c r="G35" i="2" s="1"/>
  <c r="F21" i="2"/>
  <c r="F35" i="2" s="1"/>
  <c r="E21" i="2"/>
  <c r="E35" i="2" s="1"/>
  <c r="D21" i="2"/>
  <c r="D35" i="2" s="1"/>
  <c r="G20" i="2"/>
  <c r="G34" i="2" s="1"/>
  <c r="F20" i="2"/>
  <c r="F34" i="2" s="1"/>
  <c r="E20" i="2"/>
  <c r="E34" i="2" s="1"/>
  <c r="D20" i="2"/>
  <c r="D34" i="2" s="1"/>
  <c r="G19" i="2"/>
  <c r="G33" i="2" s="1"/>
  <c r="F19" i="2"/>
  <c r="F33" i="2" s="1"/>
  <c r="E19" i="2"/>
  <c r="E33" i="2" s="1"/>
  <c r="D19" i="2"/>
  <c r="D33" i="2" s="1"/>
  <c r="C27" i="2"/>
  <c r="C26" i="2"/>
  <c r="C25" i="2"/>
  <c r="C24" i="2"/>
  <c r="C22" i="2"/>
  <c r="C23" i="2"/>
  <c r="C21" i="2"/>
  <c r="C20" i="2"/>
  <c r="C19" i="2"/>
  <c r="M20" i="6"/>
  <c r="M15" i="6"/>
  <c r="M17" i="6"/>
  <c r="F21" i="6"/>
  <c r="F43" i="6" s="1"/>
  <c r="G43" i="6" s="1"/>
  <c r="M47" i="6"/>
  <c r="M42" i="6"/>
  <c r="M44" i="6"/>
  <c r="M39" i="6"/>
  <c r="M32" i="6"/>
  <c r="M34" i="6"/>
  <c r="G11" i="6"/>
  <c r="H11" i="6" s="1"/>
  <c r="R11" i="6" s="1"/>
  <c r="M57" i="6"/>
  <c r="M53" i="6"/>
  <c r="F38" i="6"/>
  <c r="G38" i="6" s="1"/>
  <c r="F48" i="6"/>
  <c r="G48" i="6"/>
  <c r="G26" i="6"/>
  <c r="N26" i="6" s="1"/>
  <c r="O26" i="6" s="1"/>
  <c r="G27" i="6"/>
  <c r="N27" i="6" s="1"/>
  <c r="O27" i="6" s="1"/>
  <c r="G35" i="4"/>
  <c r="H35" i="4" s="1"/>
  <c r="F32" i="4"/>
  <c r="G26" i="4"/>
  <c r="H26" i="4" s="1"/>
  <c r="F58" i="6"/>
  <c r="G58" i="6" s="1"/>
  <c r="G16" i="6"/>
  <c r="N16" i="6" s="1"/>
  <c r="G25" i="6"/>
  <c r="N25" i="6" s="1"/>
  <c r="G21" i="6"/>
  <c r="H21" i="6" s="1"/>
  <c r="R21" i="6" s="1"/>
  <c r="G10" i="4"/>
  <c r="H10" i="4" s="1"/>
  <c r="L10" i="4" s="1"/>
  <c r="H25" i="6"/>
  <c r="N21" i="6"/>
  <c r="O21" i="6" s="1"/>
  <c r="G53" i="7"/>
  <c r="H53" i="7" s="1"/>
  <c r="G58" i="7"/>
  <c r="H58" i="7" s="1"/>
  <c r="G15" i="7"/>
  <c r="H15" i="7" s="1"/>
  <c r="F96" i="7"/>
  <c r="G96" i="7"/>
  <c r="H96" i="7" s="1"/>
  <c r="G85" i="7"/>
  <c r="H85" i="7" s="1"/>
  <c r="F22" i="7"/>
  <c r="G22" i="7" s="1"/>
  <c r="H22" i="7" s="1"/>
  <c r="G16" i="7"/>
  <c r="H16" i="7" s="1"/>
  <c r="F39" i="7"/>
  <c r="G39" i="7" s="1"/>
  <c r="H39" i="7" s="1"/>
  <c r="F52" i="7"/>
  <c r="F20" i="7"/>
  <c r="G17" i="7"/>
  <c r="H17" i="7" s="1"/>
  <c r="G52" i="7"/>
  <c r="H52" i="7"/>
  <c r="F79" i="7"/>
  <c r="G79" i="7" s="1"/>
  <c r="H79" i="7" s="1"/>
  <c r="F38" i="8"/>
  <c r="G38" i="8" s="1"/>
  <c r="H38" i="8" s="1"/>
  <c r="L38" i="8" s="1"/>
  <c r="F51" i="8"/>
  <c r="F76" i="8"/>
  <c r="F81" i="8"/>
  <c r="G51" i="8"/>
  <c r="H51" i="8" s="1"/>
  <c r="F74" i="8"/>
  <c r="F85" i="8" s="1"/>
  <c r="G76" i="8"/>
  <c r="H76" i="8" s="1"/>
  <c r="F87" i="8"/>
  <c r="G87" i="8" s="1"/>
  <c r="H87" i="8"/>
  <c r="N60" i="6"/>
  <c r="O60" i="6" s="1"/>
  <c r="F61" i="4"/>
  <c r="G61" i="4" s="1"/>
  <c r="H61" i="4" s="1"/>
  <c r="F56" i="4"/>
  <c r="G56" i="4" s="1"/>
  <c r="H56" i="4" s="1"/>
  <c r="F21" i="7"/>
  <c r="F50" i="8"/>
  <c r="F56" i="8"/>
  <c r="G56" i="8" s="1"/>
  <c r="H56" i="8" s="1"/>
  <c r="G50" i="6"/>
  <c r="G50" i="8"/>
  <c r="H50" i="8" s="1"/>
  <c r="F73" i="8"/>
  <c r="F84" i="8" s="1"/>
  <c r="N50" i="6"/>
  <c r="O50" i="6"/>
  <c r="H50" i="6"/>
  <c r="F57" i="7"/>
  <c r="G15" i="6"/>
  <c r="N15" i="6" s="1"/>
  <c r="O15" i="6" s="1"/>
  <c r="F90" i="7"/>
  <c r="F47" i="6"/>
  <c r="F57" i="6" s="1"/>
  <c r="G57" i="6" s="1"/>
  <c r="N57" i="6" s="1"/>
  <c r="O57" i="6" s="1"/>
  <c r="F17" i="6"/>
  <c r="G12" i="6"/>
  <c r="H12" i="6" s="1"/>
  <c r="R12" i="6" s="1"/>
  <c r="F22" i="6"/>
  <c r="F22" i="8"/>
  <c r="G22" i="8" s="1"/>
  <c r="H22" i="8" s="1"/>
  <c r="F39" i="6"/>
  <c r="G39" i="6" s="1"/>
  <c r="G17" i="6"/>
  <c r="N17" i="6" s="1"/>
  <c r="O17" i="6" s="1"/>
  <c r="F57" i="8"/>
  <c r="F80" i="8" s="1"/>
  <c r="G90" i="7"/>
  <c r="H90" i="7" s="1"/>
  <c r="F113" i="7"/>
  <c r="G113" i="7" s="1"/>
  <c r="H113" i="7" s="1"/>
  <c r="H57" i="6"/>
  <c r="G57" i="8"/>
  <c r="H57" i="8" s="1"/>
  <c r="G15" i="4" l="1"/>
  <c r="H15" i="4" s="1"/>
  <c r="F37" i="4"/>
  <c r="N40" i="6"/>
  <c r="O40" i="6" s="1"/>
  <c r="H40" i="6"/>
  <c r="F45" i="4"/>
  <c r="G34" i="4"/>
  <c r="H34" i="4" s="1"/>
  <c r="N11" i="6"/>
  <c r="O11" i="6" s="1"/>
  <c r="F84" i="7"/>
  <c r="G57" i="7"/>
  <c r="H57" i="7" s="1"/>
  <c r="N45" i="6"/>
  <c r="O45" i="6" s="1"/>
  <c r="H45" i="6"/>
  <c r="G80" i="7"/>
  <c r="H80" i="7" s="1"/>
  <c r="F91" i="7"/>
  <c r="G91" i="7" s="1"/>
  <c r="H91" i="7" s="1"/>
  <c r="G22" i="6"/>
  <c r="F44" i="6"/>
  <c r="G44" i="6" s="1"/>
  <c r="H44" i="6" s="1"/>
  <c r="F38" i="4"/>
  <c r="G38" i="4" s="1"/>
  <c r="H38" i="4" s="1"/>
  <c r="G16" i="4"/>
  <c r="H16" i="4" s="1"/>
  <c r="F56" i="7"/>
  <c r="G56" i="7" s="1"/>
  <c r="H56" i="7" s="1"/>
  <c r="G21" i="7"/>
  <c r="H21" i="7" s="1"/>
  <c r="G81" i="8"/>
  <c r="H81" i="8" s="1"/>
  <c r="F92" i="8"/>
  <c r="G92" i="8" s="1"/>
  <c r="H92" i="8" s="1"/>
  <c r="G20" i="7"/>
  <c r="H20" i="7" s="1"/>
  <c r="F55" i="7"/>
  <c r="G55" i="7" s="1"/>
  <c r="H55" i="7" s="1"/>
  <c r="F43" i="4"/>
  <c r="F53" i="4" s="1"/>
  <c r="G32" i="4"/>
  <c r="H32" i="4" s="1"/>
  <c r="N48" i="6"/>
  <c r="O48" i="6" s="1"/>
  <c r="H48" i="6"/>
  <c r="H15" i="6"/>
  <c r="F50" i="7"/>
  <c r="F52" i="8"/>
  <c r="G52" i="8" s="1"/>
  <c r="H52" i="8" s="1"/>
  <c r="F78" i="8"/>
  <c r="G78" i="8" s="1"/>
  <c r="H78" i="8" s="1"/>
  <c r="N35" i="6"/>
  <c r="O35" i="6" s="1"/>
  <c r="O25" i="6"/>
  <c r="F20" i="6"/>
  <c r="L39" i="8"/>
  <c r="G16" i="8"/>
  <c r="H16" i="8" s="1"/>
  <c r="L16" i="8" s="1"/>
  <c r="L47" i="8" s="1"/>
  <c r="F44" i="4"/>
  <c r="G73" i="8"/>
  <c r="H73" i="8" s="1"/>
  <c r="H26" i="6"/>
  <c r="G27" i="4"/>
  <c r="H27" i="4" s="1"/>
  <c r="G40" i="4"/>
  <c r="H40" i="4" s="1"/>
  <c r="L22" i="4"/>
  <c r="L20" i="4"/>
  <c r="L18" i="8"/>
  <c r="F40" i="8"/>
  <c r="G40" i="8" s="1"/>
  <c r="H40" i="8" s="1"/>
  <c r="L40" i="8" s="1"/>
  <c r="L29" i="4"/>
  <c r="O16" i="6"/>
  <c r="G25" i="4"/>
  <c r="H25" i="4" s="1"/>
  <c r="G10" i="6"/>
  <c r="K8" i="5"/>
  <c r="G80" i="8"/>
  <c r="H80" i="8" s="1"/>
  <c r="F91" i="8"/>
  <c r="G91" i="8" s="1"/>
  <c r="H91" i="8" s="1"/>
  <c r="F107" i="8"/>
  <c r="G107" i="8" s="1"/>
  <c r="H107" i="8" s="1"/>
  <c r="G84" i="8"/>
  <c r="H84" i="8" s="1"/>
  <c r="G85" i="8"/>
  <c r="H85" i="8" s="1"/>
  <c r="F108" i="8"/>
  <c r="G108" i="8" s="1"/>
  <c r="H108" i="8" s="1"/>
  <c r="N43" i="6"/>
  <c r="O43" i="6" s="1"/>
  <c r="H43" i="6"/>
  <c r="F59" i="6"/>
  <c r="G59" i="6" s="1"/>
  <c r="G49" i="6"/>
  <c r="G51" i="7"/>
  <c r="H51" i="7" s="1"/>
  <c r="F78" i="7"/>
  <c r="J8" i="5"/>
  <c r="K17" i="5" s="1"/>
  <c r="N39" i="6"/>
  <c r="O39" i="6" s="1"/>
  <c r="H39" i="6"/>
  <c r="N37" i="6"/>
  <c r="O37" i="6" s="1"/>
  <c r="H37" i="6"/>
  <c r="N58" i="6"/>
  <c r="O58" i="6" s="1"/>
  <c r="H58" i="6"/>
  <c r="G43" i="4"/>
  <c r="H43" i="4" s="1"/>
  <c r="H38" i="6"/>
  <c r="N38" i="6"/>
  <c r="O38" i="6" s="1"/>
  <c r="N32" i="6"/>
  <c r="O32" i="6" s="1"/>
  <c r="H32" i="6"/>
  <c r="N34" i="6"/>
  <c r="O34" i="6" s="1"/>
  <c r="H34" i="6"/>
  <c r="N44" i="6"/>
  <c r="O44" i="6" s="1"/>
  <c r="H33" i="6"/>
  <c r="F82" i="7"/>
  <c r="G47" i="6"/>
  <c r="N12" i="6"/>
  <c r="O12" i="6" s="1"/>
  <c r="H17" i="6"/>
  <c r="F39" i="4"/>
  <c r="F89" i="8"/>
  <c r="G89" i="8" s="1"/>
  <c r="H89" i="8" s="1"/>
  <c r="F83" i="7"/>
  <c r="F75" i="8"/>
  <c r="F79" i="8"/>
  <c r="H16" i="6"/>
  <c r="G74" i="8"/>
  <c r="H74" i="8" s="1"/>
  <c r="H27" i="6"/>
  <c r="G84" i="7" l="1"/>
  <c r="H84" i="7" s="1"/>
  <c r="F95" i="7"/>
  <c r="G95" i="7" s="1"/>
  <c r="H95" i="7" s="1"/>
  <c r="F49" i="4"/>
  <c r="G20" i="6"/>
  <c r="F42" i="6"/>
  <c r="G42" i="6" s="1"/>
  <c r="N22" i="6"/>
  <c r="O22" i="6" s="1"/>
  <c r="H22" i="6"/>
  <c r="R22" i="6" s="1"/>
  <c r="G37" i="4"/>
  <c r="H37" i="4" s="1"/>
  <c r="F48" i="4"/>
  <c r="H10" i="6"/>
  <c r="R10" i="6" s="1"/>
  <c r="N10" i="6"/>
  <c r="O10" i="6" s="1"/>
  <c r="F54" i="4"/>
  <c r="G44" i="4"/>
  <c r="H44" i="4" s="1"/>
  <c r="F77" i="7"/>
  <c r="G50" i="7"/>
  <c r="H50" i="7" s="1"/>
  <c r="G45" i="4"/>
  <c r="H45" i="4" s="1"/>
  <c r="F55" i="4"/>
  <c r="G83" i="7"/>
  <c r="H83" i="7" s="1"/>
  <c r="F94" i="7"/>
  <c r="G94" i="7" s="1"/>
  <c r="H94" i="7" s="1"/>
  <c r="G39" i="4"/>
  <c r="H39" i="4" s="1"/>
  <c r="F50" i="4"/>
  <c r="F86" i="8"/>
  <c r="G75" i="8"/>
  <c r="H75" i="8" s="1"/>
  <c r="N47" i="6"/>
  <c r="O47" i="6" s="1"/>
  <c r="H47" i="6"/>
  <c r="F64" i="4"/>
  <c r="G64" i="4" s="1"/>
  <c r="H64" i="4" s="1"/>
  <c r="G53" i="4"/>
  <c r="H53" i="4" s="1"/>
  <c r="N59" i="6"/>
  <c r="O59" i="6" s="1"/>
  <c r="H59" i="6"/>
  <c r="G79" i="8"/>
  <c r="H79" i="8" s="1"/>
  <c r="F90" i="8"/>
  <c r="G90" i="8" s="1"/>
  <c r="H90" i="8" s="1"/>
  <c r="F93" i="7"/>
  <c r="G93" i="7" s="1"/>
  <c r="H93" i="7" s="1"/>
  <c r="G82" i="7"/>
  <c r="H82" i="7" s="1"/>
  <c r="G78" i="7"/>
  <c r="H78" i="7" s="1"/>
  <c r="F89" i="7"/>
  <c r="N49" i="6"/>
  <c r="O49" i="6" s="1"/>
  <c r="H49" i="6"/>
  <c r="F59" i="4"/>
  <c r="G59" i="4" s="1"/>
  <c r="H59" i="4" s="1"/>
  <c r="G49" i="4"/>
  <c r="H49" i="4" s="1"/>
  <c r="N20" i="6" l="1"/>
  <c r="O20" i="6" s="1"/>
  <c r="H20" i="6"/>
  <c r="R20" i="6" s="1"/>
  <c r="R29" i="6" s="1"/>
  <c r="G54" i="4"/>
  <c r="H54" i="4" s="1"/>
  <c r="F65" i="4"/>
  <c r="G65" i="4" s="1"/>
  <c r="H65" i="4" s="1"/>
  <c r="G77" i="7"/>
  <c r="H77" i="7" s="1"/>
  <c r="F88" i="7"/>
  <c r="F66" i="4"/>
  <c r="G66" i="4" s="1"/>
  <c r="H66" i="4" s="1"/>
  <c r="G55" i="4"/>
  <c r="H55" i="4" s="1"/>
  <c r="F58" i="4"/>
  <c r="G58" i="4" s="1"/>
  <c r="H58" i="4" s="1"/>
  <c r="G48" i="4"/>
  <c r="H48" i="4" s="1"/>
  <c r="N42" i="6"/>
  <c r="O42" i="6" s="1"/>
  <c r="H42" i="6"/>
  <c r="G89" i="7"/>
  <c r="H89" i="7" s="1"/>
  <c r="F112" i="7"/>
  <c r="G112" i="7" s="1"/>
  <c r="H112" i="7" s="1"/>
  <c r="G86" i="8"/>
  <c r="H86" i="8" s="1"/>
  <c r="F109" i="8"/>
  <c r="G109" i="8" s="1"/>
  <c r="H109" i="8" s="1"/>
  <c r="F60" i="4"/>
  <c r="G60" i="4" s="1"/>
  <c r="H60" i="4" s="1"/>
  <c r="G50" i="4"/>
  <c r="H50" i="4" s="1"/>
  <c r="G88" i="7" l="1"/>
  <c r="H88" i="7" s="1"/>
  <c r="F111" i="7"/>
  <c r="G111" i="7" s="1"/>
  <c r="H111" i="7" s="1"/>
</calcChain>
</file>

<file path=xl/sharedStrings.xml><?xml version="1.0" encoding="utf-8"?>
<sst xmlns="http://schemas.openxmlformats.org/spreadsheetml/2006/main" count="1891" uniqueCount="329">
  <si>
    <t>No</t>
  </si>
  <si>
    <t>Jenis Reklame</t>
  </si>
  <si>
    <t>Klas</t>
  </si>
  <si>
    <t>Ukuran</t>
  </si>
  <si>
    <t>Nilai Sewa Reklame</t>
  </si>
  <si>
    <t>Pajak</t>
  </si>
  <si>
    <t>Waktu</t>
  </si>
  <si>
    <t>Reklame papan/ billboard</t>
  </si>
  <si>
    <r>
      <t>a.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Papan</t>
    </r>
  </si>
  <si>
    <t>I</t>
  </si>
  <si>
    <t>II</t>
  </si>
  <si>
    <t>III</t>
  </si>
  <si>
    <t>IV</t>
  </si>
  <si>
    <t>M2</t>
  </si>
  <si>
    <t xml:space="preserve">M2 </t>
  </si>
  <si>
    <t xml:space="preserve"> M2</t>
  </si>
  <si>
    <t>1 Tahun</t>
  </si>
  <si>
    <t xml:space="preserve">1 Tahun </t>
  </si>
  <si>
    <r>
      <t>b.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Billboard</t>
    </r>
  </si>
  <si>
    <t>Reklame papan/ billboard disinari/ bersinar</t>
  </si>
  <si>
    <t>a. Papan</t>
  </si>
  <si>
    <t>b.Billboard</t>
  </si>
  <si>
    <t>Megatron</t>
  </si>
  <si>
    <t>Baliho</t>
  </si>
  <si>
    <t>1 Bulan</t>
  </si>
  <si>
    <t>Kain</t>
  </si>
  <si>
    <t xml:space="preserve"> M2 </t>
  </si>
  <si>
    <t>3 Bulan</t>
  </si>
  <si>
    <t>2 Bulan</t>
  </si>
  <si>
    <t>2 Minggu</t>
  </si>
  <si>
    <t>1 Minggu</t>
  </si>
  <si>
    <t>4 Hari</t>
  </si>
  <si>
    <t>3 Hari</t>
  </si>
  <si>
    <t>2 Hari</t>
  </si>
  <si>
    <t>1 Hari</t>
  </si>
  <si>
    <t>Stiker</t>
  </si>
  <si>
    <t>½ Folio</t>
  </si>
  <si>
    <t>Folio</t>
  </si>
  <si>
    <t>Sekali penyelenggaraan</t>
  </si>
  <si>
    <t>Selebaran</t>
  </si>
  <si>
    <t>Kendaraan berjalan</t>
  </si>
  <si>
    <r>
      <t>a.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Fiberglass</t>
    </r>
  </si>
  <si>
    <r>
      <t>b.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Logam</t>
    </r>
  </si>
  <si>
    <r>
      <t>c.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Stiker</t>
    </r>
  </si>
  <si>
    <r>
      <t>d.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Dicat permanen</t>
    </r>
  </si>
  <si>
    <t>Reklame udara</t>
  </si>
  <si>
    <r>
      <t>a.</t>
    </r>
    <r>
      <rPr>
        <sz val="7"/>
        <color indexed="8"/>
        <rFont val="Times New Roman"/>
        <family val="1"/>
      </rPr>
      <t xml:space="preserve">   </t>
    </r>
    <r>
      <rPr>
        <sz val="11"/>
        <color indexed="8"/>
        <rFont val="Arial"/>
        <family val="2"/>
      </rPr>
      <t>Balon</t>
    </r>
  </si>
  <si>
    <r>
      <t>b.</t>
    </r>
    <r>
      <rPr>
        <sz val="7"/>
        <color indexed="8"/>
        <rFont val="Times New Roman"/>
        <family val="1"/>
      </rPr>
      <t xml:space="preserve">   </t>
    </r>
    <r>
      <rPr>
        <sz val="11"/>
        <color indexed="8"/>
        <rFont val="Arial"/>
        <family val="2"/>
      </rPr>
      <t>Layang-layang</t>
    </r>
  </si>
  <si>
    <t>Buah</t>
  </si>
  <si>
    <t>Suara</t>
  </si>
  <si>
    <r>
      <t>a.</t>
    </r>
    <r>
      <rPr>
        <sz val="7"/>
        <color indexed="8"/>
        <rFont val="Times New Roman"/>
        <family val="1"/>
      </rPr>
      <t xml:space="preserve">   </t>
    </r>
    <r>
      <rPr>
        <sz val="11"/>
        <color indexed="8"/>
        <rFont val="Arial"/>
        <family val="2"/>
      </rPr>
      <t>Disampaikan keliling</t>
    </r>
  </si>
  <si>
    <r>
      <t>b.</t>
    </r>
    <r>
      <rPr>
        <sz val="7"/>
        <color indexed="8"/>
        <rFont val="Times New Roman"/>
        <family val="1"/>
      </rPr>
      <t xml:space="preserve">   </t>
    </r>
    <r>
      <rPr>
        <sz val="11"/>
        <color indexed="8"/>
        <rFont val="Arial"/>
        <family val="2"/>
      </rPr>
      <t>Di tempat</t>
    </r>
  </si>
  <si>
    <t>Film/Slide</t>
  </si>
  <si>
    <t>Peragaan</t>
  </si>
  <si>
    <t>Sekali peragaan</t>
  </si>
  <si>
    <t>Ukuran (M2)</t>
  </si>
  <si>
    <t>Jalan Kelas I</t>
  </si>
  <si>
    <t>Jalan Kelas II</t>
  </si>
  <si>
    <t>Jalan Kelas III</t>
  </si>
  <si>
    <t>Prasarana (Rp)</t>
  </si>
  <si>
    <t>Non Prasarana (Rp)</t>
  </si>
  <si>
    <t>1 s/d 4</t>
  </si>
  <si>
    <t>5 s/d 10</t>
  </si>
  <si>
    <t>11 s/d 15</t>
  </si>
  <si>
    <t>16 s/d 20</t>
  </si>
  <si>
    <t>21 s/d 30</t>
  </si>
  <si>
    <t>31 s/d 40</t>
  </si>
  <si>
    <t>41 s/d 60</t>
  </si>
  <si>
    <t>61 s/d 80</t>
  </si>
  <si>
    <t>81 s/d 100</t>
  </si>
  <si>
    <r>
      <t>Ø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Arial"/>
        <family val="2"/>
      </rPr>
      <t>100</t>
    </r>
  </si>
  <si>
    <t>Nilai Strategis</t>
  </si>
  <si>
    <t>Jumlah</t>
  </si>
  <si>
    <t>Harga dasar Pemasangan dan Pemeliharaan</t>
  </si>
  <si>
    <t>Prasarana</t>
  </si>
  <si>
    <t>Non Prasarana</t>
  </si>
  <si>
    <t>DATA OBYEK DAN SUBYEK PAJAK REKLAME KAB. MAGELANG</t>
  </si>
  <si>
    <t>TAHUN 2009</t>
  </si>
  <si>
    <t>Type Ayat</t>
  </si>
  <si>
    <t>Jenis Pajak</t>
  </si>
  <si>
    <t>Wilayah</t>
  </si>
  <si>
    <t>WP</t>
  </si>
  <si>
    <t>Luas</t>
  </si>
  <si>
    <t>Lokasi Klas I</t>
  </si>
  <si>
    <t>A</t>
  </si>
  <si>
    <t>Reklame Bukan Produk Rokok</t>
  </si>
  <si>
    <t>- Jl Raya Magelang-Yogya</t>
  </si>
  <si>
    <t>01.</t>
  </si>
  <si>
    <t>01</t>
  </si>
  <si>
    <t>Papan/M2/Tahun/Klas I</t>
  </si>
  <si>
    <t>(jbt K. Krasak-K. Blongkeng)</t>
  </si>
  <si>
    <t>05</t>
  </si>
  <si>
    <t>Billboard/M2/Tahun/Klas I</t>
  </si>
  <si>
    <t>- Jl Pemuda Muntilan</t>
  </si>
  <si>
    <t>02.</t>
  </si>
  <si>
    <t>Megatron/M2/Tahun/Klas I</t>
  </si>
  <si>
    <t>- Jl raya Blabak</t>
  </si>
  <si>
    <t>- Jl Meyjed Bambang Sugeng</t>
  </si>
  <si>
    <t>B</t>
  </si>
  <si>
    <t>Reklame  Produk Rokok</t>
  </si>
  <si>
    <t>- Jl Sarwo Edi Wibowo</t>
  </si>
  <si>
    <t>18.</t>
  </si>
  <si>
    <t>-Jl Raya Magelang - Secang</t>
  </si>
  <si>
    <t>- Jl Ry Secang-Temanggung</t>
  </si>
  <si>
    <t>19.</t>
  </si>
  <si>
    <t>- Jl Ry Secang - Ambarawa</t>
  </si>
  <si>
    <t>Jumlah A dan B</t>
  </si>
  <si>
    <t>- Jl Raya Borobiudur</t>
  </si>
  <si>
    <t>(Palbapang - Mendut)</t>
  </si>
  <si>
    <t>C</t>
  </si>
  <si>
    <t>Titik Lokasi</t>
  </si>
  <si>
    <t>- Jl Syaelendra Raya Brbd</t>
  </si>
  <si>
    <t>12.</t>
  </si>
  <si>
    <t>Titik Lokasi Prasarana I 1 s/d 4</t>
  </si>
  <si>
    <t>- Jl Pramudya Wardani Brbd</t>
  </si>
  <si>
    <t>02</t>
  </si>
  <si>
    <t>Titik Lokasi Prasarana I 5 s/d 10</t>
  </si>
  <si>
    <t>- Jl Balaputra Dewa Brbd</t>
  </si>
  <si>
    <t>03</t>
  </si>
  <si>
    <t>Titik Lokasi Prasarana I 11 s/d 15</t>
  </si>
  <si>
    <t>- Komplek TMWCB</t>
  </si>
  <si>
    <t>04</t>
  </si>
  <si>
    <t>Titik Lokasi Prasarana I 16 s/d 20</t>
  </si>
  <si>
    <t>- Kawasan Ketep</t>
  </si>
  <si>
    <t>Titik Lokasi Prasarana I 21 s/d 30</t>
  </si>
  <si>
    <t>06</t>
  </si>
  <si>
    <t>Titik Lokasi Prasarana I 31 s/d 40</t>
  </si>
  <si>
    <t>07</t>
  </si>
  <si>
    <t>Titik Lokasi Prasarana I 41 s/d 60</t>
  </si>
  <si>
    <t>08</t>
  </si>
  <si>
    <t>Titik Lokasi Prasarana I 61 s/d 80</t>
  </si>
  <si>
    <t>09</t>
  </si>
  <si>
    <t>Titik Lokasi Prasarana I 81 s/d 100</t>
  </si>
  <si>
    <t>10</t>
  </si>
  <si>
    <t>Titik Lokasi Prasarana I &gt;100</t>
  </si>
  <si>
    <t>13.</t>
  </si>
  <si>
    <t>Titik Lokasi Non Prasarana I 1 s/d 4</t>
  </si>
  <si>
    <t>Titik Lokasi Non Prasarana I 5 s/d 10</t>
  </si>
  <si>
    <t>Titik Lokasi Non Prasarana I 11 s/d 15</t>
  </si>
  <si>
    <t>Titik Lokasi Non Prasarana I 16 s/d 20</t>
  </si>
  <si>
    <t>Titik Lokasi Non Prasarana I 21 s/d 30</t>
  </si>
  <si>
    <t>Titik Lokasi Non Prasarana I 31 s/d 40</t>
  </si>
  <si>
    <t>Titik Lokasi Non Prasarana I 41 s/d 60</t>
  </si>
  <si>
    <t>Titik Lokasi Non Prasarana I 61 s/d 80</t>
  </si>
  <si>
    <t>Titik Lokasi Non Prasarana I 81 s/d 100</t>
  </si>
  <si>
    <t>Titik Lokasi Non Prasarana I &gt;100</t>
  </si>
  <si>
    <t>Jumlah Titik Lokasi</t>
  </si>
  <si>
    <t>Jumlah Lokasi I</t>
  </si>
  <si>
    <t>Lokasi Klas II</t>
  </si>
  <si>
    <t>- Jl Medangkamulan Brbd</t>
  </si>
  <si>
    <t>Papan/M2/Tahun/Klas II</t>
  </si>
  <si>
    <t>- Jl Tentara Pelajar Muntilan</t>
  </si>
  <si>
    <t>Billboard/M2/Tahun/Klas II</t>
  </si>
  <si>
    <t>- Jl Tambakan Muntilan</t>
  </si>
  <si>
    <t>Megatron/M/Tahun/Klas II</t>
  </si>
  <si>
    <t>- Jl Sayangan Muntilan</t>
  </si>
  <si>
    <t>- Jl Klangon Muntilan</t>
  </si>
  <si>
    <t>- Jl Dr. Sutomo</t>
  </si>
  <si>
    <t>- Jl Letnan Tukiyat Mungkid</t>
  </si>
  <si>
    <t>- Jl Raya Borobudur-Salaman</t>
  </si>
  <si>
    <t>- Bunderan Salaman Radius 2 Km</t>
  </si>
  <si>
    <t>- Jl Magelang - Sidoagung Tempuran</t>
  </si>
  <si>
    <t>14.</t>
  </si>
  <si>
    <t>Titik Lokasi Prasarana II 1 s/d 4</t>
  </si>
  <si>
    <t>Titik Lokasi Prasarana II 5 s/d 10</t>
  </si>
  <si>
    <t>Titik Lokasi Prasarana II 11 s/d 15</t>
  </si>
  <si>
    <t>Titik Lokasi Prasarana II 16 s/d 20</t>
  </si>
  <si>
    <t>Titik Lokasi Prasarana II 21 s/d 30</t>
  </si>
  <si>
    <t>Titik Lokasi Prasarana II 31 s/d 40</t>
  </si>
  <si>
    <t>Titik Lokasi Prasarana II 41 s/d 60</t>
  </si>
  <si>
    <t>Titik Lokasi Prasarana II 61 s/d 80</t>
  </si>
  <si>
    <t>Titik Lokasi Prasarana II 81 s/d 100</t>
  </si>
  <si>
    <t>Titik Lokasi Prasarana II &gt;100</t>
  </si>
  <si>
    <t>15.</t>
  </si>
  <si>
    <t>Titik Lokasi Non Prasarana II 1 s/d 4</t>
  </si>
  <si>
    <t>Titik Lokasi Non Prasarana II 5 s/d 10</t>
  </si>
  <si>
    <t>Titik Lokasi Non Prasarana II 11 s/d 15</t>
  </si>
  <si>
    <t>Titik Lokasi Non Prasarana II 16 s/d 20</t>
  </si>
  <si>
    <t>Titik Lokasi Non Prasarana II 21 s/d 30</t>
  </si>
  <si>
    <t>Titik Lokasi Non Prasarana II 31 s/d 40</t>
  </si>
  <si>
    <t>Titik Lokasi Non Prasarana II 41 s/d 60</t>
  </si>
  <si>
    <t>Titik Lokasi Non Prasarana II 61 s/d 80</t>
  </si>
  <si>
    <t>Titik Lokasi Non Prasarana II 81 s/d 100</t>
  </si>
  <si>
    <t>Titik Lokasi Non Prasarana II &gt;100</t>
  </si>
  <si>
    <t>Jumlah Lokasi II</t>
  </si>
  <si>
    <t>Lokasi Klas III</t>
  </si>
  <si>
    <t>- Jl Raya Salaman - Purworejo</t>
  </si>
  <si>
    <t>Papan/M2/Tahun/Klas III</t>
  </si>
  <si>
    <t>- Jl Raya Magelang - Salaman</t>
  </si>
  <si>
    <t>Billboard/M2/Tahun/Klas III</t>
  </si>
  <si>
    <t>- Jl Magelang Kopeng</t>
  </si>
  <si>
    <t>Megatron/M2/Tahun/Klas III</t>
  </si>
  <si>
    <t>- Jl Krincing - Grabag</t>
  </si>
  <si>
    <t xml:space="preserve">- Sidoagung Tempuran - Nusupan Slmn </t>
  </si>
  <si>
    <t>- Setelah Radius 2 Km (Sriwedari)</t>
  </si>
  <si>
    <t>- Radius 2 Km Pasr Umum Grabag</t>
  </si>
  <si>
    <t>- Radius 1 Km setelah Tuga Perempatan Bandongan</t>
  </si>
  <si>
    <t>16.</t>
  </si>
  <si>
    <t>Titik Lokasi Prasarana III 1 s/d 4</t>
  </si>
  <si>
    <t>Titik Lokasi Prasarana III 5 s/d 10</t>
  </si>
  <si>
    <t>Titik Lokasi Prasarana III 11 s/d 15</t>
  </si>
  <si>
    <t>Titik Lokasi Prasarana III 16 s/d 20</t>
  </si>
  <si>
    <t>Titik Lokasi Prasarana III 21 s/d 30</t>
  </si>
  <si>
    <t>Titik Lokasi Prasarana III 31 s/d 40</t>
  </si>
  <si>
    <t>Titik Lokasi Prasarana III 41 s/d 60</t>
  </si>
  <si>
    <t>Titik Lokasi Prasarana III 61 s/d 80</t>
  </si>
  <si>
    <t>Titik Lokasi Prasarana III 81 s/d 100</t>
  </si>
  <si>
    <t>Titik Lokasi Prasarana III &gt;100</t>
  </si>
  <si>
    <t>17.</t>
  </si>
  <si>
    <t>Titik Lokasi Non Prasarana III 1 s/d 4</t>
  </si>
  <si>
    <t>Titik Lokasi Non Prasarana III 5 s/d 10</t>
  </si>
  <si>
    <t>Titik Lokasi Non Prasarana III 11 s/d 15</t>
  </si>
  <si>
    <t>Titik Lokasi Non Prasarana III 16 s/d 20</t>
  </si>
  <si>
    <t>Titik Lokasi Non Prasarana III 21 s/d 30</t>
  </si>
  <si>
    <t>Titik Lokasi Non Prasarana III 31 s/d 40</t>
  </si>
  <si>
    <t>Titik Lokasi Non Prasarana III 41 s/d 60</t>
  </si>
  <si>
    <t>Titik Lokasi Non Prasarana III 61 s/d 80</t>
  </si>
  <si>
    <t>Titik Lokasi Non Prasarana III 81 s/d 100</t>
  </si>
  <si>
    <t>Titik Lokasi Non Prasarana III &gt;100</t>
  </si>
  <si>
    <t>Jumlah Lokasi III</t>
  </si>
  <si>
    <t>Lokasi Klas IV</t>
  </si>
  <si>
    <t>Papan/M2/Tahun/Klas IV</t>
  </si>
  <si>
    <t>Selain Lokasi Strategis I, II dan III</t>
  </si>
  <si>
    <t>Billboard/M2/Tahun/Klas IV</t>
  </si>
  <si>
    <t>Megatron/M2/Tahun/Klas IV</t>
  </si>
  <si>
    <t>Jumlah I s/d IV (Rokok, Non Rokok)</t>
  </si>
  <si>
    <t>V</t>
  </si>
  <si>
    <t>03.</t>
  </si>
  <si>
    <t>Baliho/M2/Bulan</t>
  </si>
  <si>
    <t>Baliho/M2/ 2 Bulan</t>
  </si>
  <si>
    <t>Baliho/M/ 3 Bulan</t>
  </si>
  <si>
    <t>20.</t>
  </si>
  <si>
    <t>VI</t>
  </si>
  <si>
    <t>Kain Spanduk/Umbul-umbul DLL</t>
  </si>
  <si>
    <t>04.</t>
  </si>
  <si>
    <t>Kain/M2/Tahun</t>
  </si>
  <si>
    <t>Kain/M2/ 3 Bulan</t>
  </si>
  <si>
    <t>Kain/M2/ 2 Bulan</t>
  </si>
  <si>
    <t>Kain/M2/ 1 Bulan</t>
  </si>
  <si>
    <t>Kain/M2/ 2 Minggu</t>
  </si>
  <si>
    <t>Kain/M2/ 1 Minggu</t>
  </si>
  <si>
    <t>Kain/M2/ 4 hari</t>
  </si>
  <si>
    <t>Kain/M2/ 3 hari</t>
  </si>
  <si>
    <t>Kain/M2/ 2 hari</t>
  </si>
  <si>
    <t>Kain/M2/ 1 hari</t>
  </si>
  <si>
    <t>21.</t>
  </si>
  <si>
    <t>VII</t>
  </si>
  <si>
    <t>Kendaraan Berjalan</t>
  </si>
  <si>
    <t>07.</t>
  </si>
  <si>
    <t>Kend. Berjalan - Fiberglas/Tahun</t>
  </si>
  <si>
    <t>Kend. Berjalan - Logam/Tahun</t>
  </si>
  <si>
    <t>Kend. Berjalan - Dicat Permanen/Tahun</t>
  </si>
  <si>
    <t>24.</t>
  </si>
  <si>
    <t>VIII</t>
  </si>
  <si>
    <t>Lain-lain reklame Stiker dll</t>
  </si>
  <si>
    <t>Jumlah Insidental</t>
  </si>
  <si>
    <t>TOTAL</t>
  </si>
  <si>
    <t>Lokasi I s/d III naik</t>
  </si>
  <si>
    <t>Lokasi Prasarana</t>
  </si>
  <si>
    <t>Lokasi Non Prasarana</t>
  </si>
  <si>
    <t>a.  Papan</t>
  </si>
  <si>
    <t>b.  Billboard</t>
  </si>
  <si>
    <t xml:space="preserve"> </t>
  </si>
  <si>
    <t>Bando Jalan</t>
  </si>
  <si>
    <t>NO</t>
  </si>
  <si>
    <t>JENIS REKLAME</t>
  </si>
  <si>
    <r>
      <t>a.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Papan</t>
    </r>
  </si>
  <si>
    <r>
      <t>b.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Billboard</t>
    </r>
  </si>
  <si>
    <r>
      <t>a.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Fiberglass</t>
    </r>
  </si>
  <si>
    <r>
      <t>b.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Logam</t>
    </r>
  </si>
  <si>
    <r>
      <t>c.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Stiker</t>
    </r>
  </si>
  <si>
    <r>
      <t>d.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Arial"/>
        <family val="2"/>
      </rPr>
      <t>Dicat permanen</t>
    </r>
  </si>
  <si>
    <r>
      <t>a.</t>
    </r>
    <r>
      <rPr>
        <sz val="12"/>
        <color indexed="8"/>
        <rFont val="Times New Roman"/>
        <family val="1"/>
      </rPr>
      <t xml:space="preserve">   </t>
    </r>
    <r>
      <rPr>
        <sz val="12"/>
        <color indexed="8"/>
        <rFont val="Arial"/>
        <family val="2"/>
      </rPr>
      <t>Balon</t>
    </r>
  </si>
  <si>
    <r>
      <t>b.</t>
    </r>
    <r>
      <rPr>
        <sz val="12"/>
        <color indexed="8"/>
        <rFont val="Times New Roman"/>
        <family val="1"/>
      </rPr>
      <t xml:space="preserve">   </t>
    </r>
    <r>
      <rPr>
        <sz val="12"/>
        <color indexed="8"/>
        <rFont val="Arial"/>
        <family val="2"/>
      </rPr>
      <t>Layang-layang</t>
    </r>
  </si>
  <si>
    <r>
      <t>a.</t>
    </r>
    <r>
      <rPr>
        <sz val="12"/>
        <color indexed="8"/>
        <rFont val="Times New Roman"/>
        <family val="1"/>
      </rPr>
      <t xml:space="preserve">   </t>
    </r>
    <r>
      <rPr>
        <sz val="12"/>
        <color indexed="8"/>
        <rFont val="Arial"/>
        <family val="2"/>
      </rPr>
      <t>Disampaikan keliling</t>
    </r>
  </si>
  <si>
    <r>
      <t>b.</t>
    </r>
    <r>
      <rPr>
        <sz val="12"/>
        <color indexed="8"/>
        <rFont val="Times New Roman"/>
        <family val="1"/>
      </rPr>
      <t xml:space="preserve">   </t>
    </r>
    <r>
      <rPr>
        <sz val="12"/>
        <color indexed="8"/>
        <rFont val="Arial"/>
        <family val="2"/>
      </rPr>
      <t>Di tempat</t>
    </r>
  </si>
  <si>
    <t>KAWASAN</t>
  </si>
  <si>
    <t>HARGA DASAR PEMASANGAN DAN PEMELIHARAAN</t>
  </si>
  <si>
    <t>NILAI STRATEGIS</t>
  </si>
  <si>
    <t>NILAI SEWA REKLAME</t>
  </si>
  <si>
    <t>SATUAN</t>
  </si>
  <si>
    <t>6=(4+5)</t>
  </si>
  <si>
    <r>
      <t>Per M</t>
    </r>
    <r>
      <rPr>
        <sz val="12"/>
        <color indexed="8"/>
        <rFont val="Calibri"/>
        <family val="2"/>
      </rPr>
      <t>²</t>
    </r>
    <r>
      <rPr>
        <sz val="12"/>
        <color indexed="8"/>
        <rFont val="Arial"/>
        <family val="2"/>
      </rPr>
      <t xml:space="preserve"> per Tahun</t>
    </r>
  </si>
  <si>
    <t>Papan/ billboard</t>
  </si>
  <si>
    <t>a</t>
  </si>
  <si>
    <t>Papan</t>
  </si>
  <si>
    <t>b</t>
  </si>
  <si>
    <t>Billboard</t>
  </si>
  <si>
    <t>PERATURAN BUPATI MAGELANG</t>
  </si>
  <si>
    <t>TAHUN 2010</t>
  </si>
  <si>
    <t>TANGGAL :</t>
  </si>
  <si>
    <t>NOMOR     :</t>
  </si>
  <si>
    <t>LAMPIRAN :</t>
  </si>
  <si>
    <t>Papan/ billboard disinari/ bersinar</t>
  </si>
  <si>
    <r>
      <t>Per M</t>
    </r>
    <r>
      <rPr>
        <sz val="12"/>
        <color indexed="8"/>
        <rFont val="Calibri"/>
        <family val="2"/>
      </rPr>
      <t>²</t>
    </r>
    <r>
      <rPr>
        <sz val="12"/>
        <color indexed="8"/>
        <rFont val="Arial"/>
        <family val="2"/>
      </rPr>
      <t xml:space="preserve"> per Bulan</t>
    </r>
  </si>
  <si>
    <t>Per M² per 3 Bulan</t>
  </si>
  <si>
    <t>Per M² per 2 Bulan</t>
  </si>
  <si>
    <t>Per M² per  Bulan</t>
  </si>
  <si>
    <t>Per M² per 2 Minggu</t>
  </si>
  <si>
    <t>Per M² per  Minggu</t>
  </si>
  <si>
    <t>Per M² per  4 Hari</t>
  </si>
  <si>
    <t>Per M² per  3 Hari</t>
  </si>
  <si>
    <t>Per M² per  2 Hari</t>
  </si>
  <si>
    <t>Per M² per    Hari</t>
  </si>
  <si>
    <r>
      <rPr>
        <sz val="12"/>
        <color indexed="8"/>
        <rFont val="Calibri"/>
        <family val="2"/>
      </rPr>
      <t>½</t>
    </r>
    <r>
      <rPr>
        <sz val="12"/>
        <color indexed="8"/>
        <rFont val="Arial"/>
        <family val="2"/>
      </rPr>
      <t xml:space="preserve">  Folio Sekali penyelenggaraan</t>
    </r>
  </si>
  <si>
    <t>Folio Sekali penyelenggaraan</t>
  </si>
  <si>
    <t>Per buah per Bulan</t>
  </si>
  <si>
    <t>Balon</t>
  </si>
  <si>
    <t>c</t>
  </si>
  <si>
    <t>d</t>
  </si>
  <si>
    <t>Fiberglass</t>
  </si>
  <si>
    <t>Logam</t>
  </si>
  <si>
    <t>Dicat permanen</t>
  </si>
  <si>
    <t>Disampaikan keliling</t>
  </si>
  <si>
    <t>Di tempat</t>
  </si>
  <si>
    <t>BUPATI MAGELANG,</t>
  </si>
  <si>
    <t>SINGGIH SANYOTO</t>
  </si>
  <si>
    <t>Layang-layang</t>
  </si>
  <si>
    <t>Menempel pada bangunan dipasang  sejajar jalan</t>
  </si>
  <si>
    <t>Menempel pada bangunan dipasang melintang jalan</t>
  </si>
  <si>
    <t>Menempel pada bangunan dipasang sejajar jalan</t>
  </si>
  <si>
    <r>
      <t>Per M</t>
    </r>
    <r>
      <rPr>
        <sz val="12"/>
        <color indexed="8"/>
        <rFont val="Calibri"/>
        <family val="2"/>
      </rPr>
      <t>²</t>
    </r>
    <r>
      <rPr>
        <sz val="12"/>
        <color indexed="8"/>
        <rFont val="Arial"/>
        <family val="2"/>
      </rPr>
      <t xml:space="preserve"> per 2 Bulan</t>
    </r>
  </si>
  <si>
    <r>
      <t>Per M</t>
    </r>
    <r>
      <rPr>
        <sz val="12"/>
        <color indexed="8"/>
        <rFont val="Calibri"/>
        <family val="2"/>
      </rPr>
      <t>²</t>
    </r>
    <r>
      <rPr>
        <sz val="12"/>
        <color indexed="8"/>
        <rFont val="Arial"/>
        <family val="2"/>
      </rPr>
      <t xml:space="preserve"> per 3 Bulan</t>
    </r>
  </si>
  <si>
    <t>Menempel pada bangunan dipasang sejajar jalan / dicat pada dinding bangunan</t>
  </si>
  <si>
    <t>Stiker/poster</t>
  </si>
  <si>
    <r>
      <t>Selebaran/</t>
    </r>
    <r>
      <rPr>
        <i/>
        <sz val="12"/>
        <color indexed="8"/>
        <rFont val="Arial"/>
        <family val="2"/>
      </rPr>
      <t>leaflet</t>
    </r>
  </si>
  <si>
    <t>NOMOR     : 49 TAHUN 2010</t>
  </si>
  <si>
    <t>TANGGAL : 31 DESEMBER 2010</t>
  </si>
  <si>
    <t xml:space="preserve">                   ttd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</si>
</sst>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"/>
      <scheme val="minor"/>
    </font>
    <font>
      <sz val="11"/>
      <color indexed="8"/>
      <name val="Arial"/>
      <family val="2"/>
    </font>
    <font>
      <sz val="7"/>
      <color indexed="8"/>
      <name val="Times New Roman"/>
      <family val="1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sz val="12"/>
      <color indexed="8"/>
      <name val="Arial"/>
      <family val="2"/>
    </font>
    <font>
      <sz val="12"/>
      <color indexed="8"/>
      <name val="Calibri"/>
      <family val="2"/>
    </font>
    <font>
      <i/>
      <sz val="12"/>
      <color indexed="8"/>
      <name val="Arial"/>
      <family val="2"/>
    </font>
    <font>
      <sz val="11"/>
      <color theme="0"/>
      <name val="Calibri"/>
      <family val="2"/>
      <charset val="1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Wingdings"/>
      <charset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charset val="1"/>
      <scheme val="minor"/>
    </font>
    <font>
      <sz val="12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8">
    <xf numFmtId="0" fontId="0" fillId="0" borderId="0" xfId="0"/>
    <xf numFmtId="0" fontId="9" fillId="0" borderId="0" xfId="0" applyFont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9" fontId="9" fillId="0" borderId="5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justify" vertical="top" wrapText="1"/>
    </xf>
    <xf numFmtId="3" fontId="0" fillId="0" borderId="0" xfId="0" applyNumberFormat="1"/>
    <xf numFmtId="3" fontId="9" fillId="0" borderId="7" xfId="0" applyNumberFormat="1" applyFont="1" applyBorder="1" applyAlignment="1">
      <alignment horizontal="right" vertical="top" wrapText="1"/>
    </xf>
    <xf numFmtId="3" fontId="9" fillId="0" borderId="5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right"/>
    </xf>
    <xf numFmtId="3" fontId="10" fillId="0" borderId="7" xfId="0" applyNumberFormat="1" applyFont="1" applyBorder="1" applyAlignment="1">
      <alignment horizontal="right"/>
    </xf>
    <xf numFmtId="3" fontId="10" fillId="0" borderId="5" xfId="0" applyNumberFormat="1" applyFont="1" applyBorder="1" applyAlignment="1">
      <alignment horizontal="right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top" wrapText="1"/>
    </xf>
    <xf numFmtId="3" fontId="9" fillId="0" borderId="9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3" fontId="9" fillId="0" borderId="5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9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right" wrapText="1"/>
    </xf>
    <xf numFmtId="3" fontId="9" fillId="0" borderId="7" xfId="0" applyNumberFormat="1" applyFont="1" applyBorder="1" applyAlignment="1">
      <alignment horizontal="right" wrapText="1"/>
    </xf>
    <xf numFmtId="0" fontId="9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3" fontId="9" fillId="0" borderId="5" xfId="0" applyNumberFormat="1" applyFont="1" applyBorder="1" applyAlignment="1">
      <alignment horizontal="right" wrapText="1"/>
    </xf>
    <xf numFmtId="0" fontId="9" fillId="0" borderId="6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top" wrapText="1"/>
    </xf>
    <xf numFmtId="4" fontId="0" fillId="0" borderId="0" xfId="0" applyNumberFormat="1"/>
    <xf numFmtId="0" fontId="9" fillId="0" borderId="1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justify" vertical="top" wrapText="1"/>
    </xf>
    <xf numFmtId="0" fontId="0" fillId="0" borderId="0" xfId="0" applyAlignment="1">
      <alignment vertical="top" wrapText="1"/>
    </xf>
    <xf numFmtId="9" fontId="0" fillId="0" borderId="0" xfId="0" applyNumberFormat="1"/>
    <xf numFmtId="2" fontId="0" fillId="0" borderId="0" xfId="0" applyNumberFormat="1"/>
    <xf numFmtId="0" fontId="9" fillId="0" borderId="1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center" wrapText="1"/>
    </xf>
    <xf numFmtId="0" fontId="9" fillId="0" borderId="11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>
      <alignment horizontal="right" vertical="top" wrapText="1"/>
    </xf>
    <xf numFmtId="0" fontId="9" fillId="0" borderId="16" xfId="0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3" fontId="10" fillId="0" borderId="0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 vertical="top" wrapText="1"/>
    </xf>
    <xf numFmtId="3" fontId="9" fillId="0" borderId="0" xfId="0" applyNumberFormat="1" applyFont="1" applyBorder="1" applyAlignment="1">
      <alignment horizontal="right" wrapText="1"/>
    </xf>
    <xf numFmtId="3" fontId="9" fillId="0" borderId="12" xfId="0" applyNumberFormat="1" applyFont="1" applyBorder="1" applyAlignment="1">
      <alignment horizontal="right" wrapText="1"/>
    </xf>
    <xf numFmtId="3" fontId="9" fillId="0" borderId="2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top" wrapText="1"/>
    </xf>
    <xf numFmtId="9" fontId="13" fillId="0" borderId="5" xfId="0" applyNumberFormat="1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0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3" fontId="13" fillId="0" borderId="7" xfId="0" applyNumberFormat="1" applyFont="1" applyBorder="1" applyAlignment="1">
      <alignment horizontal="right" vertical="top" wrapText="1"/>
    </xf>
    <xf numFmtId="0" fontId="13" fillId="0" borderId="10" xfId="0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justify" vertical="top" wrapText="1"/>
    </xf>
    <xf numFmtId="0" fontId="13" fillId="0" borderId="5" xfId="0" applyFont="1" applyBorder="1" applyAlignment="1">
      <alignment horizontal="center" vertical="top" wrapText="1"/>
    </xf>
    <xf numFmtId="3" fontId="13" fillId="0" borderId="5" xfId="0" applyNumberFormat="1" applyFont="1" applyBorder="1" applyAlignment="1">
      <alignment horizontal="right" vertical="top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horizontal="right" wrapText="1"/>
    </xf>
    <xf numFmtId="0" fontId="13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right"/>
    </xf>
    <xf numFmtId="0" fontId="13" fillId="0" borderId="10" xfId="0" applyFont="1" applyBorder="1" applyAlignment="1">
      <alignment wrapText="1"/>
    </xf>
    <xf numFmtId="3" fontId="14" fillId="0" borderId="3" xfId="0" applyNumberFormat="1" applyFont="1" applyBorder="1" applyAlignment="1">
      <alignment horizontal="right"/>
    </xf>
    <xf numFmtId="3" fontId="14" fillId="0" borderId="7" xfId="0" applyNumberFormat="1" applyFont="1" applyBorder="1" applyAlignment="1">
      <alignment horizontal="right"/>
    </xf>
    <xf numFmtId="0" fontId="13" fillId="0" borderId="6" xfId="0" applyFont="1" applyBorder="1" applyAlignment="1">
      <alignment wrapText="1"/>
    </xf>
    <xf numFmtId="0" fontId="13" fillId="0" borderId="5" xfId="0" applyFont="1" applyBorder="1" applyAlignment="1">
      <alignment horizontal="center" wrapText="1"/>
    </xf>
    <xf numFmtId="3" fontId="14" fillId="0" borderId="5" xfId="0" applyNumberFormat="1" applyFont="1" applyBorder="1" applyAlignment="1">
      <alignment horizontal="right"/>
    </xf>
    <xf numFmtId="3" fontId="14" fillId="0" borderId="19" xfId="0" applyNumberFormat="1" applyFont="1" applyBorder="1" applyAlignment="1">
      <alignment horizontal="right"/>
    </xf>
    <xf numFmtId="0" fontId="13" fillId="0" borderId="11" xfId="0" applyFont="1" applyBorder="1" applyAlignment="1">
      <alignment horizontal="center" wrapText="1"/>
    </xf>
    <xf numFmtId="0" fontId="13" fillId="0" borderId="11" xfId="0" applyFont="1" applyBorder="1" applyAlignment="1">
      <alignment wrapText="1"/>
    </xf>
    <xf numFmtId="3" fontId="13" fillId="0" borderId="7" xfId="0" applyNumberFormat="1" applyFont="1" applyBorder="1" applyAlignment="1">
      <alignment horizontal="right" wrapText="1"/>
    </xf>
    <xf numFmtId="0" fontId="13" fillId="0" borderId="7" xfId="0" applyFont="1" applyBorder="1" applyAlignment="1">
      <alignment wrapText="1"/>
    </xf>
    <xf numFmtId="0" fontId="13" fillId="0" borderId="6" xfId="0" applyFont="1" applyBorder="1" applyAlignment="1">
      <alignment vertical="top" wrapText="1"/>
    </xf>
    <xf numFmtId="0" fontId="13" fillId="0" borderId="5" xfId="0" applyFont="1" applyBorder="1" applyAlignment="1">
      <alignment wrapText="1"/>
    </xf>
    <xf numFmtId="3" fontId="13" fillId="0" borderId="5" xfId="0" applyNumberFormat="1" applyFont="1" applyBorder="1" applyAlignment="1">
      <alignment horizontal="right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top" wrapText="1"/>
    </xf>
    <xf numFmtId="3" fontId="13" fillId="0" borderId="9" xfId="0" applyNumberFormat="1" applyFont="1" applyBorder="1" applyAlignment="1">
      <alignment horizontal="right" vertical="top" wrapText="1"/>
    </xf>
    <xf numFmtId="3" fontId="13" fillId="0" borderId="6" xfId="0" applyNumberFormat="1" applyFont="1" applyBorder="1" applyAlignment="1">
      <alignment horizontal="right" vertical="top" wrapText="1"/>
    </xf>
    <xf numFmtId="0" fontId="15" fillId="0" borderId="5" xfId="0" applyFont="1" applyBorder="1" applyAlignment="1">
      <alignment vertical="top" wrapText="1"/>
    </xf>
    <xf numFmtId="0" fontId="13" fillId="0" borderId="7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right" vertical="top" wrapText="1"/>
    </xf>
    <xf numFmtId="0" fontId="13" fillId="0" borderId="5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top" wrapText="1"/>
    </xf>
    <xf numFmtId="0" fontId="15" fillId="0" borderId="7" xfId="0" applyFont="1" applyBorder="1" applyAlignment="1">
      <alignment vertical="top" wrapText="1"/>
    </xf>
    <xf numFmtId="0" fontId="13" fillId="0" borderId="5" xfId="0" applyFont="1" applyBorder="1" applyAlignment="1">
      <alignment horizontal="left" vertical="top" wrapText="1"/>
    </xf>
    <xf numFmtId="3" fontId="13" fillId="0" borderId="5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right" vertical="top" wrapText="1"/>
    </xf>
    <xf numFmtId="0" fontId="5" fillId="0" borderId="10" xfId="0" applyFont="1" applyBorder="1" applyAlignment="1">
      <alignment vertical="top" wrapText="1"/>
    </xf>
    <xf numFmtId="0" fontId="13" fillId="0" borderId="11" xfId="0" applyFont="1" applyBorder="1" applyAlignment="1">
      <alignment horizontal="left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 vertical="top" wrapText="1"/>
    </xf>
    <xf numFmtId="3" fontId="14" fillId="0" borderId="6" xfId="0" applyNumberFormat="1" applyFont="1" applyBorder="1" applyAlignment="1">
      <alignment horizontal="right"/>
    </xf>
    <xf numFmtId="0" fontId="13" fillId="0" borderId="11" xfId="0" applyFont="1" applyBorder="1" applyAlignment="1">
      <alignment vertical="top" wrapText="1"/>
    </xf>
    <xf numFmtId="0" fontId="13" fillId="0" borderId="3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5" fillId="0" borderId="5" xfId="0" applyFont="1" applyBorder="1" applyAlignment="1">
      <alignment horizontal="left" vertical="top" wrapText="1"/>
    </xf>
    <xf numFmtId="3" fontId="13" fillId="0" borderId="10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3" fontId="13" fillId="0" borderId="11" xfId="0" applyNumberFormat="1" applyFont="1" applyBorder="1" applyAlignment="1">
      <alignment horizontal="right" vertical="center" wrapText="1"/>
    </xf>
    <xf numFmtId="3" fontId="13" fillId="0" borderId="10" xfId="0" applyNumberFormat="1" applyFont="1" applyBorder="1" applyAlignment="1">
      <alignment horizontal="righ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3" fontId="13" fillId="0" borderId="0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3" fontId="13" fillId="0" borderId="10" xfId="0" applyNumberFormat="1" applyFont="1" applyBorder="1" applyAlignment="1">
      <alignment horizontal="right" wrapText="1"/>
    </xf>
    <xf numFmtId="3" fontId="13" fillId="0" borderId="17" xfId="0" applyNumberFormat="1" applyFont="1" applyBorder="1" applyAlignment="1">
      <alignment horizontal="right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right" vertical="top" wrapText="1"/>
    </xf>
    <xf numFmtId="0" fontId="5" fillId="0" borderId="21" xfId="0" applyFont="1" applyBorder="1" applyAlignment="1">
      <alignment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1" xfId="0" applyFont="1" applyBorder="1" applyAlignment="1">
      <alignment vertical="top" wrapText="1"/>
    </xf>
    <xf numFmtId="3" fontId="13" fillId="0" borderId="21" xfId="0" applyNumberFormat="1" applyFont="1" applyBorder="1" applyAlignment="1">
      <alignment horizontal="right" vertical="top" wrapText="1"/>
    </xf>
    <xf numFmtId="0" fontId="13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justify" vertical="top" wrapText="1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right" wrapText="1"/>
    </xf>
    <xf numFmtId="0" fontId="13" fillId="0" borderId="21" xfId="0" applyFont="1" applyBorder="1" applyAlignment="1">
      <alignment horizontal="left" wrapText="1"/>
    </xf>
    <xf numFmtId="0" fontId="13" fillId="0" borderId="21" xfId="0" applyFont="1" applyBorder="1" applyAlignment="1">
      <alignment wrapText="1"/>
    </xf>
    <xf numFmtId="0" fontId="13" fillId="0" borderId="21" xfId="0" applyFont="1" applyBorder="1" applyAlignment="1">
      <alignment horizontal="center" wrapText="1"/>
    </xf>
    <xf numFmtId="3" fontId="14" fillId="0" borderId="21" xfId="0" applyNumberFormat="1" applyFont="1" applyBorder="1" applyAlignment="1">
      <alignment horizontal="right"/>
    </xf>
    <xf numFmtId="3" fontId="13" fillId="0" borderId="21" xfId="0" applyNumberFormat="1" applyFont="1" applyBorder="1" applyAlignment="1">
      <alignment horizontal="right" wrapText="1"/>
    </xf>
    <xf numFmtId="0" fontId="13" fillId="0" borderId="21" xfId="0" applyFont="1" applyBorder="1" applyAlignment="1">
      <alignment horizontal="left" vertical="center" wrapText="1"/>
    </xf>
    <xf numFmtId="3" fontId="13" fillId="0" borderId="21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horizontal="left" wrapText="1"/>
    </xf>
    <xf numFmtId="0" fontId="5" fillId="0" borderId="21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 wrapText="1"/>
    </xf>
    <xf numFmtId="3" fontId="13" fillId="0" borderId="22" xfId="0" applyNumberFormat="1" applyFont="1" applyBorder="1" applyAlignment="1">
      <alignment horizontal="right" vertical="center" wrapText="1"/>
    </xf>
    <xf numFmtId="9" fontId="13" fillId="0" borderId="21" xfId="0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justify" vertical="top" wrapText="1"/>
    </xf>
    <xf numFmtId="3" fontId="13" fillId="0" borderId="22" xfId="0" applyNumberFormat="1" applyFont="1" applyBorder="1" applyAlignment="1">
      <alignment horizontal="righ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2" xfId="0" applyFont="1" applyBorder="1" applyAlignment="1">
      <alignment wrapText="1"/>
    </xf>
    <xf numFmtId="0" fontId="13" fillId="0" borderId="22" xfId="0" applyFont="1" applyBorder="1" applyAlignment="1">
      <alignment horizontal="center" wrapText="1"/>
    </xf>
    <xf numFmtId="3" fontId="14" fillId="0" borderId="22" xfId="0" applyNumberFormat="1" applyFont="1" applyBorder="1" applyAlignment="1">
      <alignment horizontal="right"/>
    </xf>
    <xf numFmtId="0" fontId="13" fillId="0" borderId="22" xfId="0" applyFont="1" applyBorder="1" applyAlignment="1">
      <alignment vertical="top" wrapText="1"/>
    </xf>
    <xf numFmtId="3" fontId="13" fillId="0" borderId="22" xfId="0" applyNumberFormat="1" applyFont="1" applyBorder="1" applyAlignment="1">
      <alignment horizontal="right" wrapText="1"/>
    </xf>
    <xf numFmtId="0" fontId="13" fillId="0" borderId="22" xfId="0" applyFont="1" applyBorder="1" applyAlignment="1">
      <alignment horizontal="left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wrapText="1"/>
    </xf>
    <xf numFmtId="3" fontId="13" fillId="0" borderId="20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center" vertical="top" wrapText="1"/>
    </xf>
    <xf numFmtId="0" fontId="13" fillId="0" borderId="20" xfId="0" applyFont="1" applyBorder="1" applyAlignment="1">
      <alignment vertical="top" wrapText="1"/>
    </xf>
    <xf numFmtId="3" fontId="13" fillId="0" borderId="20" xfId="0" applyNumberFormat="1" applyFont="1" applyBorder="1" applyAlignment="1">
      <alignment horizontal="right" vertical="top" wrapText="1"/>
    </xf>
    <xf numFmtId="0" fontId="13" fillId="0" borderId="20" xfId="0" applyFont="1" applyBorder="1" applyAlignment="1">
      <alignment horizontal="left" vertical="top" wrapText="1"/>
    </xf>
    <xf numFmtId="0" fontId="15" fillId="0" borderId="22" xfId="0" applyFont="1" applyBorder="1" applyAlignment="1">
      <alignment vertical="top" wrapText="1"/>
    </xf>
    <xf numFmtId="0" fontId="13" fillId="0" borderId="20" xfId="0" applyFont="1" applyBorder="1" applyAlignment="1">
      <alignment horizontal="left" wrapText="1"/>
    </xf>
    <xf numFmtId="0" fontId="13" fillId="0" borderId="20" xfId="0" applyFont="1" applyBorder="1" applyAlignment="1">
      <alignment wrapText="1"/>
    </xf>
    <xf numFmtId="0" fontId="13" fillId="0" borderId="20" xfId="0" applyFont="1" applyBorder="1" applyAlignment="1">
      <alignment horizontal="right" wrapText="1"/>
    </xf>
    <xf numFmtId="0" fontId="13" fillId="0" borderId="22" xfId="0" applyFont="1" applyBorder="1" applyAlignment="1">
      <alignment horizontal="right" vertical="top" wrapText="1"/>
    </xf>
    <xf numFmtId="0" fontId="5" fillId="0" borderId="22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right" vertical="top" wrapText="1"/>
    </xf>
    <xf numFmtId="0" fontId="15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center" vertical="top" wrapText="1"/>
    </xf>
    <xf numFmtId="0" fontId="13" fillId="0" borderId="23" xfId="0" applyFont="1" applyBorder="1" applyAlignment="1">
      <alignment horizontal="left" vertical="top" wrapText="1"/>
    </xf>
    <xf numFmtId="3" fontId="13" fillId="0" borderId="23" xfId="0" applyNumberFormat="1" applyFont="1" applyBorder="1" applyAlignment="1">
      <alignment horizontal="right" vertical="top" wrapText="1"/>
    </xf>
    <xf numFmtId="0" fontId="13" fillId="0" borderId="2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3" fontId="13" fillId="0" borderId="24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3" fontId="14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3" fontId="13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0" fontId="16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4" xfId="0" applyFont="1" applyBorder="1" applyAlignment="1">
      <alignment wrapText="1"/>
    </xf>
    <xf numFmtId="0" fontId="13" fillId="0" borderId="24" xfId="0" applyFont="1" applyBorder="1" applyAlignment="1">
      <alignment horizontal="center" wrapText="1"/>
    </xf>
    <xf numFmtId="3" fontId="14" fillId="0" borderId="24" xfId="0" applyNumberFormat="1" applyFont="1" applyBorder="1" applyAlignment="1">
      <alignment horizontal="right"/>
    </xf>
    <xf numFmtId="0" fontId="13" fillId="0" borderId="24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center" wrapText="1"/>
    </xf>
    <xf numFmtId="3" fontId="13" fillId="0" borderId="24" xfId="0" applyNumberFormat="1" applyFont="1" applyBorder="1" applyAlignment="1">
      <alignment horizontal="right" vertical="center" wrapText="1"/>
    </xf>
    <xf numFmtId="4" fontId="8" fillId="0" borderId="0" xfId="0" applyNumberFormat="1" applyFont="1"/>
    <xf numFmtId="3" fontId="8" fillId="0" borderId="0" xfId="0" applyNumberFormat="1" applyFont="1"/>
    <xf numFmtId="0" fontId="8" fillId="0" borderId="0" xfId="0" applyFont="1"/>
    <xf numFmtId="0" fontId="13" fillId="0" borderId="0" xfId="0" applyFont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26" xfId="0" applyFont="1" applyBorder="1" applyAlignment="1">
      <alignment horizontal="left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justify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justify" wrapText="1"/>
    </xf>
    <xf numFmtId="0" fontId="9" fillId="0" borderId="10" xfId="0" applyFont="1" applyBorder="1" applyAlignment="1">
      <alignment horizontal="justify" wrapText="1"/>
    </xf>
    <xf numFmtId="0" fontId="9" fillId="0" borderId="6" xfId="0" applyFont="1" applyBorder="1" applyAlignment="1">
      <alignment horizontal="justify" wrapText="1"/>
    </xf>
    <xf numFmtId="0" fontId="9" fillId="0" borderId="11" xfId="0" applyFont="1" applyBorder="1" applyAlignment="1">
      <alignment horizontal="justify" wrapText="1"/>
    </xf>
    <xf numFmtId="0" fontId="13" fillId="0" borderId="11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tampungan/dt-reklame-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tarip"/>
      <sheetName val="rek"/>
      <sheetName val="Sheet1"/>
      <sheetName val="total"/>
      <sheetName val="12"/>
      <sheetName val="11"/>
      <sheetName val="10"/>
      <sheetName val="09"/>
      <sheetName val="08"/>
      <sheetName val="07"/>
      <sheetName val="06"/>
      <sheetName val="05"/>
      <sheetName val="04"/>
      <sheetName val="03"/>
      <sheetName val="02"/>
      <sheetName val="01"/>
    </sheetNames>
    <sheetDataSet>
      <sheetData sheetId="0"/>
      <sheetData sheetId="1"/>
      <sheetData sheetId="2">
        <row r="10">
          <cell r="G10">
            <v>3433.54</v>
          </cell>
        </row>
        <row r="15">
          <cell r="G15">
            <v>908.1</v>
          </cell>
        </row>
        <row r="16">
          <cell r="G16">
            <v>838</v>
          </cell>
        </row>
        <row r="49">
          <cell r="G49">
            <v>600.63</v>
          </cell>
        </row>
        <row r="50">
          <cell r="G50">
            <v>226</v>
          </cell>
        </row>
        <row r="54">
          <cell r="G54">
            <v>158</v>
          </cell>
        </row>
        <row r="55">
          <cell r="G55">
            <v>108</v>
          </cell>
        </row>
        <row r="88">
          <cell r="G88">
            <v>493.96</v>
          </cell>
        </row>
        <row r="89">
          <cell r="G89">
            <v>41</v>
          </cell>
        </row>
        <row r="93">
          <cell r="G93">
            <v>183</v>
          </cell>
        </row>
        <row r="94">
          <cell r="G94">
            <v>88</v>
          </cell>
        </row>
        <row r="127">
          <cell r="G127">
            <v>577</v>
          </cell>
        </row>
        <row r="132">
          <cell r="G132">
            <v>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53"/>
  <sheetViews>
    <sheetView view="pageBreakPreview" zoomScaleSheetLayoutView="100" workbookViewId="0">
      <selection activeCell="H16" sqref="H16"/>
    </sheetView>
  </sheetViews>
  <sheetFormatPr defaultRowHeight="15" x14ac:dyDescent="0.25"/>
  <cols>
    <col min="1" max="1" width="7.42578125" customWidth="1"/>
    <col min="2" max="2" width="20.140625" customWidth="1"/>
    <col min="3" max="3" width="12.7109375" customWidth="1"/>
    <col min="4" max="4" width="0" hidden="1" customWidth="1"/>
    <col min="5" max="5" width="15" customWidth="1"/>
    <col min="6" max="6" width="13.7109375" customWidth="1"/>
    <col min="7" max="7" width="12.7109375" customWidth="1"/>
    <col min="8" max="8" width="10.28515625" customWidth="1"/>
    <col min="9" max="9" width="18.85546875" customWidth="1"/>
    <col min="10" max="10" width="4.42578125" customWidth="1"/>
    <col min="12" max="12" width="14.7109375" customWidth="1"/>
  </cols>
  <sheetData>
    <row r="4" spans="1:12" ht="15.75" x14ac:dyDescent="0.25">
      <c r="F4" s="146" t="s">
        <v>292</v>
      </c>
      <c r="G4" s="145" t="s">
        <v>288</v>
      </c>
      <c r="H4" s="145"/>
      <c r="I4" s="145"/>
    </row>
    <row r="5" spans="1:12" ht="15.75" x14ac:dyDescent="0.25">
      <c r="F5" s="145"/>
      <c r="G5" s="145" t="s">
        <v>291</v>
      </c>
      <c r="H5" s="145"/>
      <c r="I5" s="146" t="s">
        <v>289</v>
      </c>
    </row>
    <row r="6" spans="1:12" ht="15.75" x14ac:dyDescent="0.25">
      <c r="F6" s="145"/>
      <c r="G6" s="145" t="s">
        <v>290</v>
      </c>
      <c r="H6" s="145"/>
      <c r="I6" s="145"/>
    </row>
    <row r="7" spans="1:12" ht="15.75" x14ac:dyDescent="0.25">
      <c r="F7" s="145"/>
      <c r="G7" s="145"/>
      <c r="H7" s="145"/>
      <c r="I7" s="145"/>
    </row>
    <row r="8" spans="1:12" ht="15.75" x14ac:dyDescent="0.25">
      <c r="A8" s="269" t="s">
        <v>279</v>
      </c>
      <c r="B8" s="269"/>
      <c r="C8" s="269"/>
      <c r="D8" s="269"/>
      <c r="E8" s="269"/>
      <c r="F8" s="269"/>
      <c r="G8" s="269"/>
      <c r="H8" s="269"/>
      <c r="I8" s="269"/>
    </row>
    <row r="9" spans="1:12" ht="15.75" thickBot="1" x14ac:dyDescent="0.3"/>
    <row r="10" spans="1:12" ht="27" customHeight="1" x14ac:dyDescent="0.25">
      <c r="A10" s="270" t="s">
        <v>264</v>
      </c>
      <c r="B10" s="270" t="s">
        <v>265</v>
      </c>
      <c r="C10" s="270" t="s">
        <v>276</v>
      </c>
      <c r="D10" s="270" t="s">
        <v>3</v>
      </c>
      <c r="E10" s="270" t="s">
        <v>277</v>
      </c>
      <c r="F10" s="270" t="s">
        <v>278</v>
      </c>
      <c r="G10" s="270" t="s">
        <v>279</v>
      </c>
      <c r="H10" s="138" t="s">
        <v>5</v>
      </c>
      <c r="I10" s="270" t="s">
        <v>280</v>
      </c>
    </row>
    <row r="11" spans="1:12" ht="71.25" customHeight="1" thickBot="1" x14ac:dyDescent="0.3">
      <c r="A11" s="271"/>
      <c r="B11" s="271"/>
      <c r="C11" s="271"/>
      <c r="D11" s="271"/>
      <c r="E11" s="271"/>
      <c r="F11" s="271"/>
      <c r="G11" s="271"/>
      <c r="H11" s="139">
        <v>0.25</v>
      </c>
      <c r="I11" s="271"/>
    </row>
    <row r="12" spans="1:12" ht="25.5" customHeight="1" thickBot="1" x14ac:dyDescent="0.3">
      <c r="A12" s="140">
        <v>1</v>
      </c>
      <c r="B12" s="141">
        <v>2</v>
      </c>
      <c r="C12" s="141">
        <v>3</v>
      </c>
      <c r="D12" s="141">
        <v>4</v>
      </c>
      <c r="E12" s="141">
        <v>4</v>
      </c>
      <c r="F12" s="141">
        <v>5</v>
      </c>
      <c r="G12" s="141" t="s">
        <v>281</v>
      </c>
      <c r="H12" s="141">
        <v>8</v>
      </c>
      <c r="I12" s="141">
        <v>7</v>
      </c>
    </row>
    <row r="13" spans="1:12" ht="27.75" customHeight="1" x14ac:dyDescent="0.25">
      <c r="A13" s="167">
        <v>1</v>
      </c>
      <c r="B13" s="144" t="s">
        <v>283</v>
      </c>
      <c r="C13" s="159"/>
      <c r="D13" s="159"/>
      <c r="E13" s="159"/>
      <c r="F13" s="159"/>
      <c r="G13" s="159"/>
      <c r="H13" s="159"/>
      <c r="I13" s="159"/>
    </row>
    <row r="14" spans="1:12" x14ac:dyDescent="0.25">
      <c r="A14" s="142" t="s">
        <v>284</v>
      </c>
      <c r="B14" s="143" t="s">
        <v>285</v>
      </c>
      <c r="C14" s="94"/>
      <c r="D14" s="94"/>
      <c r="E14" s="94"/>
      <c r="F14" s="94"/>
      <c r="G14" s="94"/>
      <c r="H14" s="94"/>
      <c r="I14" s="94"/>
    </row>
    <row r="15" spans="1:12" ht="19.5" customHeight="1" x14ac:dyDescent="0.25">
      <c r="A15" s="276"/>
      <c r="B15" s="93" t="s">
        <v>74</v>
      </c>
      <c r="C15" s="94" t="s">
        <v>9</v>
      </c>
      <c r="D15" s="94" t="s">
        <v>13</v>
      </c>
      <c r="E15" s="95">
        <f>'lamp perbup'!E15</f>
        <v>180000</v>
      </c>
      <c r="F15" s="95">
        <f>'harga titik'!C5</f>
        <v>200000</v>
      </c>
      <c r="G15" s="95">
        <f>E15+F15</f>
        <v>380000</v>
      </c>
      <c r="H15" s="95">
        <f>G15*25%</f>
        <v>95000</v>
      </c>
      <c r="I15" s="134" t="s">
        <v>282</v>
      </c>
      <c r="K15" s="46">
        <f>[1]rek!$G$10+[1]rek!$G$15</f>
        <v>4341.6400000000003</v>
      </c>
      <c r="L15" s="10">
        <f>K15*H15</f>
        <v>412455800.00000006</v>
      </c>
    </row>
    <row r="16" spans="1:12" ht="15.75" x14ac:dyDescent="0.25">
      <c r="A16" s="276"/>
      <c r="B16" s="93"/>
      <c r="C16" s="94" t="s">
        <v>10</v>
      </c>
      <c r="D16" s="94" t="s">
        <v>14</v>
      </c>
      <c r="E16" s="95">
        <f>'lamp perbup'!E16</f>
        <v>170000</v>
      </c>
      <c r="F16" s="95">
        <f>'harga titik'!E5</f>
        <v>175000</v>
      </c>
      <c r="G16" s="95">
        <f>E16+F16</f>
        <v>345000</v>
      </c>
      <c r="H16" s="95">
        <f>G16*25%</f>
        <v>86250</v>
      </c>
      <c r="I16" s="134" t="s">
        <v>282</v>
      </c>
      <c r="K16" s="46">
        <f>[1]rek!$G$49+[1]rek!$G$54</f>
        <v>758.63</v>
      </c>
      <c r="L16" s="10">
        <f>K16*H16</f>
        <v>65431837.5</v>
      </c>
    </row>
    <row r="17" spans="1:12" ht="15.75" x14ac:dyDescent="0.25">
      <c r="A17" s="276"/>
      <c r="B17" s="93"/>
      <c r="C17" s="94" t="s">
        <v>11</v>
      </c>
      <c r="D17" s="94" t="s">
        <v>13</v>
      </c>
      <c r="E17" s="95">
        <f>'lamp perbup'!E17</f>
        <v>160000</v>
      </c>
      <c r="F17" s="95">
        <f>'harga titik'!G5</f>
        <v>150000</v>
      </c>
      <c r="G17" s="95">
        <f>E17+F17</f>
        <v>310000</v>
      </c>
      <c r="H17" s="95">
        <f>G17*25%</f>
        <v>77500</v>
      </c>
      <c r="I17" s="134" t="s">
        <v>282</v>
      </c>
      <c r="K17" s="46">
        <f>[1]rek!$G$88+[1]rek!$G$93</f>
        <v>676.96</v>
      </c>
      <c r="L17" s="10">
        <f>K17*H17</f>
        <v>52464400</v>
      </c>
    </row>
    <row r="18" spans="1:12" ht="15.75" x14ac:dyDescent="0.25">
      <c r="A18" s="276"/>
      <c r="B18" s="93"/>
      <c r="C18" s="94" t="s">
        <v>12</v>
      </c>
      <c r="D18" s="94" t="s">
        <v>15</v>
      </c>
      <c r="E18" s="95">
        <f>'lamp perbup'!E18</f>
        <v>150000</v>
      </c>
      <c r="F18" s="95">
        <v>100000</v>
      </c>
      <c r="G18" s="95">
        <f>E18+F18</f>
        <v>250000</v>
      </c>
      <c r="H18" s="95">
        <f>G18*25%</f>
        <v>62500</v>
      </c>
      <c r="I18" s="134" t="s">
        <v>282</v>
      </c>
      <c r="K18" s="46">
        <f>+[1]rek!$G$127+[1]rek!$G$132</f>
        <v>585</v>
      </c>
      <c r="L18" s="10">
        <f>K18*H18</f>
        <v>36562500</v>
      </c>
    </row>
    <row r="19" spans="1:12" x14ac:dyDescent="0.25">
      <c r="A19" s="160"/>
      <c r="B19" s="96" t="s">
        <v>75</v>
      </c>
      <c r="C19" s="94"/>
      <c r="D19" s="94"/>
      <c r="E19" s="95"/>
      <c r="F19" s="95"/>
      <c r="G19" s="95"/>
      <c r="H19" s="95"/>
      <c r="I19" s="134"/>
    </row>
    <row r="20" spans="1:12" ht="15.75" x14ac:dyDescent="0.25">
      <c r="A20" s="160"/>
      <c r="B20" s="96"/>
      <c r="C20" s="94" t="s">
        <v>9</v>
      </c>
      <c r="D20" s="94" t="s">
        <v>13</v>
      </c>
      <c r="E20" s="95">
        <f>'lamp perbup'!E20</f>
        <v>172500</v>
      </c>
      <c r="F20" s="95">
        <f>F43</f>
        <v>150000</v>
      </c>
      <c r="G20" s="95">
        <f>E20+F20</f>
        <v>322500</v>
      </c>
      <c r="H20" s="95">
        <f>G20*25%</f>
        <v>80625</v>
      </c>
      <c r="I20" s="134" t="s">
        <v>282</v>
      </c>
    </row>
    <row r="21" spans="1:12" ht="15.75" x14ac:dyDescent="0.25">
      <c r="A21" s="160"/>
      <c r="B21" s="96"/>
      <c r="C21" s="94" t="s">
        <v>10</v>
      </c>
      <c r="D21" s="94" t="s">
        <v>14</v>
      </c>
      <c r="E21" s="95">
        <f>'lamp perbup'!E21</f>
        <v>152500</v>
      </c>
      <c r="F21" s="95">
        <f>F44</f>
        <v>125000</v>
      </c>
      <c r="G21" s="95">
        <f>E21+F21</f>
        <v>277500</v>
      </c>
      <c r="H21" s="95">
        <f>G21*25%</f>
        <v>69375</v>
      </c>
      <c r="I21" s="134" t="s">
        <v>282</v>
      </c>
    </row>
    <row r="22" spans="1:12" ht="15.75" x14ac:dyDescent="0.25">
      <c r="A22" s="160"/>
      <c r="B22" s="96"/>
      <c r="C22" s="94" t="s">
        <v>11</v>
      </c>
      <c r="D22" s="94" t="s">
        <v>13</v>
      </c>
      <c r="E22" s="95">
        <f>'lamp perbup'!E22</f>
        <v>132500</v>
      </c>
      <c r="F22" s="95">
        <f>F45</f>
        <v>100000</v>
      </c>
      <c r="G22" s="95">
        <f>E22+F22</f>
        <v>232500</v>
      </c>
      <c r="H22" s="95">
        <f>G22*25%</f>
        <v>58125</v>
      </c>
      <c r="I22" s="134" t="s">
        <v>282</v>
      </c>
    </row>
    <row r="23" spans="1:12" ht="15.75" x14ac:dyDescent="0.25">
      <c r="A23" s="160"/>
      <c r="B23" s="96"/>
      <c r="C23" s="94" t="s">
        <v>12</v>
      </c>
      <c r="D23" s="94" t="s">
        <v>15</v>
      </c>
      <c r="E23" s="95">
        <f>'lamp perbup'!E23</f>
        <v>112500</v>
      </c>
      <c r="F23" s="95">
        <v>75000</v>
      </c>
      <c r="G23" s="95">
        <f>E23+F23</f>
        <v>187500</v>
      </c>
      <c r="H23" s="95">
        <f>G23*25%</f>
        <v>46875</v>
      </c>
      <c r="I23" s="134" t="s">
        <v>282</v>
      </c>
    </row>
    <row r="24" spans="1:12" x14ac:dyDescent="0.25">
      <c r="A24" s="160"/>
      <c r="B24" s="96"/>
      <c r="C24" s="94"/>
      <c r="D24" s="94"/>
      <c r="E24" s="95"/>
      <c r="F24" s="95"/>
      <c r="G24" s="95"/>
      <c r="H24" s="95"/>
      <c r="I24" s="134"/>
    </row>
    <row r="25" spans="1:12" ht="21" customHeight="1" x14ac:dyDescent="0.25">
      <c r="A25" s="160"/>
      <c r="B25" s="272" t="s">
        <v>320</v>
      </c>
      <c r="C25" s="273"/>
      <c r="D25" s="273"/>
      <c r="E25" s="274"/>
      <c r="F25" s="95"/>
      <c r="G25" s="95"/>
      <c r="H25" s="95"/>
      <c r="I25" s="134"/>
    </row>
    <row r="26" spans="1:12" ht="15.75" x14ac:dyDescent="0.25">
      <c r="A26" s="160"/>
      <c r="B26" s="96"/>
      <c r="C26" s="94" t="s">
        <v>9</v>
      </c>
      <c r="D26" s="94" t="s">
        <v>13</v>
      </c>
      <c r="E26" s="95">
        <v>172500</v>
      </c>
      <c r="F26" s="95">
        <v>0</v>
      </c>
      <c r="G26" s="95">
        <f>E26+F26</f>
        <v>172500</v>
      </c>
      <c r="H26" s="95">
        <f>G26*25%</f>
        <v>43125</v>
      </c>
      <c r="I26" s="134" t="s">
        <v>282</v>
      </c>
    </row>
    <row r="27" spans="1:12" ht="15.75" x14ac:dyDescent="0.25">
      <c r="A27" s="160"/>
      <c r="B27" s="96"/>
      <c r="C27" s="94" t="s">
        <v>10</v>
      </c>
      <c r="D27" s="94" t="s">
        <v>14</v>
      </c>
      <c r="E27" s="95">
        <v>152500</v>
      </c>
      <c r="F27" s="95">
        <v>0</v>
      </c>
      <c r="G27" s="95">
        <f>E27+F27</f>
        <v>152500</v>
      </c>
      <c r="H27" s="95">
        <f>G27*25%</f>
        <v>38125</v>
      </c>
      <c r="I27" s="134" t="s">
        <v>282</v>
      </c>
    </row>
    <row r="28" spans="1:12" ht="15.75" x14ac:dyDescent="0.25">
      <c r="A28" s="160"/>
      <c r="B28" s="96"/>
      <c r="C28" s="94" t="s">
        <v>11</v>
      </c>
      <c r="D28" s="94" t="s">
        <v>13</v>
      </c>
      <c r="E28" s="95">
        <v>132500</v>
      </c>
      <c r="F28" s="95">
        <v>0</v>
      </c>
      <c r="G28" s="95">
        <f>E28+F28</f>
        <v>132500</v>
      </c>
      <c r="H28" s="95">
        <f>G28*25%</f>
        <v>33125</v>
      </c>
      <c r="I28" s="134" t="s">
        <v>282</v>
      </c>
    </row>
    <row r="29" spans="1:12" ht="15.75" x14ac:dyDescent="0.25">
      <c r="A29" s="160"/>
      <c r="B29" s="96"/>
      <c r="C29" s="94" t="s">
        <v>12</v>
      </c>
      <c r="D29" s="94" t="s">
        <v>15</v>
      </c>
      <c r="E29" s="95">
        <v>112500</v>
      </c>
      <c r="F29" s="95">
        <v>0</v>
      </c>
      <c r="G29" s="95">
        <f>E29+F29</f>
        <v>112500</v>
      </c>
      <c r="H29" s="95">
        <f>G29*25%</f>
        <v>28125</v>
      </c>
      <c r="I29" s="134" t="s">
        <v>282</v>
      </c>
    </row>
    <row r="30" spans="1:12" x14ac:dyDescent="0.25">
      <c r="A30" s="160"/>
      <c r="B30" s="96"/>
      <c r="C30" s="94"/>
      <c r="D30" s="94"/>
      <c r="E30" s="95"/>
      <c r="F30" s="95"/>
      <c r="G30" s="95"/>
      <c r="H30" s="95"/>
      <c r="I30" s="134"/>
    </row>
    <row r="31" spans="1:12" x14ac:dyDescent="0.25">
      <c r="A31" s="160"/>
      <c r="B31" s="272" t="s">
        <v>319</v>
      </c>
      <c r="C31" s="273"/>
      <c r="D31" s="273"/>
      <c r="E31" s="274"/>
      <c r="F31" s="95"/>
      <c r="G31" s="95"/>
      <c r="H31" s="95"/>
      <c r="I31" s="134"/>
    </row>
    <row r="32" spans="1:12" ht="15.75" x14ac:dyDescent="0.25">
      <c r="A32" s="160"/>
      <c r="B32" s="96"/>
      <c r="C32" s="94" t="s">
        <v>9</v>
      </c>
      <c r="D32" s="94" t="s">
        <v>13</v>
      </c>
      <c r="E32" s="95">
        <v>172500</v>
      </c>
      <c r="F32" s="95">
        <v>125000</v>
      </c>
      <c r="G32" s="95">
        <f>E32+F32</f>
        <v>297500</v>
      </c>
      <c r="H32" s="95">
        <f>G32*25%</f>
        <v>74375</v>
      </c>
      <c r="I32" s="134" t="s">
        <v>282</v>
      </c>
    </row>
    <row r="33" spans="1:12" ht="15.75" x14ac:dyDescent="0.25">
      <c r="A33" s="160"/>
      <c r="B33" s="96"/>
      <c r="C33" s="94" t="s">
        <v>10</v>
      </c>
      <c r="D33" s="94" t="s">
        <v>14</v>
      </c>
      <c r="E33" s="95">
        <v>152500</v>
      </c>
      <c r="F33" s="95">
        <v>100000</v>
      </c>
      <c r="G33" s="95">
        <f>E33+F33</f>
        <v>252500</v>
      </c>
      <c r="H33" s="95">
        <f>G33*25%</f>
        <v>63125</v>
      </c>
      <c r="I33" s="134" t="s">
        <v>282</v>
      </c>
    </row>
    <row r="34" spans="1:12" ht="15.75" x14ac:dyDescent="0.25">
      <c r="A34" s="160"/>
      <c r="B34" s="96"/>
      <c r="C34" s="94" t="s">
        <v>11</v>
      </c>
      <c r="D34" s="94" t="s">
        <v>13</v>
      </c>
      <c r="E34" s="95">
        <v>132500</v>
      </c>
      <c r="F34" s="95">
        <v>75000</v>
      </c>
      <c r="G34" s="95">
        <f>E34+F34</f>
        <v>207500</v>
      </c>
      <c r="H34" s="95">
        <f>G34*25%</f>
        <v>51875</v>
      </c>
      <c r="I34" s="134" t="s">
        <v>282</v>
      </c>
    </row>
    <row r="35" spans="1:12" ht="15.75" x14ac:dyDescent="0.25">
      <c r="A35" s="160"/>
      <c r="B35" s="96"/>
      <c r="C35" s="94" t="s">
        <v>12</v>
      </c>
      <c r="D35" s="94" t="s">
        <v>15</v>
      </c>
      <c r="E35" s="95">
        <v>112500</v>
      </c>
      <c r="F35" s="95">
        <v>50000</v>
      </c>
      <c r="G35" s="95">
        <f>E35+F35</f>
        <v>162500</v>
      </c>
      <c r="H35" s="95">
        <f>G35*25%</f>
        <v>40625</v>
      </c>
      <c r="I35" s="134" t="s">
        <v>282</v>
      </c>
    </row>
    <row r="36" spans="1:12" x14ac:dyDescent="0.25">
      <c r="A36" s="160"/>
      <c r="B36" s="96"/>
      <c r="C36" s="94"/>
      <c r="D36" s="94"/>
      <c r="E36" s="95"/>
      <c r="F36" s="95"/>
      <c r="G36" s="95"/>
      <c r="H36" s="95"/>
      <c r="I36" s="134"/>
    </row>
    <row r="37" spans="1:12" x14ac:dyDescent="0.25">
      <c r="A37" s="142" t="s">
        <v>286</v>
      </c>
      <c r="B37" s="143" t="s">
        <v>287</v>
      </c>
      <c r="C37" s="94"/>
      <c r="D37" s="94"/>
      <c r="E37" s="95"/>
      <c r="F37" s="95"/>
      <c r="G37" s="95"/>
      <c r="H37" s="95"/>
      <c r="I37" s="134"/>
    </row>
    <row r="38" spans="1:12" ht="15.75" x14ac:dyDescent="0.25">
      <c r="A38" s="276"/>
      <c r="B38" s="93" t="s">
        <v>74</v>
      </c>
      <c r="C38" s="94" t="s">
        <v>9</v>
      </c>
      <c r="D38" s="94" t="s">
        <v>13</v>
      </c>
      <c r="E38" s="95">
        <v>200000</v>
      </c>
      <c r="F38" s="95">
        <f>F15</f>
        <v>200000</v>
      </c>
      <c r="G38" s="95">
        <f>E38+F38</f>
        <v>400000</v>
      </c>
      <c r="H38" s="95">
        <f>G38*25%</f>
        <v>100000</v>
      </c>
      <c r="I38" s="134" t="s">
        <v>282</v>
      </c>
      <c r="K38" s="46">
        <f>[1]rek!$G$10+[1]rek!$G$16</f>
        <v>4271.54</v>
      </c>
      <c r="L38" s="10">
        <f>K38*H38</f>
        <v>427154000</v>
      </c>
    </row>
    <row r="39" spans="1:12" ht="15.75" x14ac:dyDescent="0.25">
      <c r="A39" s="276"/>
      <c r="B39" s="93"/>
      <c r="C39" s="94" t="s">
        <v>10</v>
      </c>
      <c r="D39" s="94" t="s">
        <v>14</v>
      </c>
      <c r="E39" s="95">
        <v>175000</v>
      </c>
      <c r="F39" s="95">
        <f>F16</f>
        <v>175000</v>
      </c>
      <c r="G39" s="95">
        <f>E39+F39</f>
        <v>350000</v>
      </c>
      <c r="H39" s="95">
        <f>G39*25%</f>
        <v>87500</v>
      </c>
      <c r="I39" s="134" t="s">
        <v>282</v>
      </c>
      <c r="K39" s="46">
        <f>[1]rek!$G$50+[1]rek!$G$55</f>
        <v>334</v>
      </c>
      <c r="L39" s="10">
        <f>K39*H39</f>
        <v>29225000</v>
      </c>
    </row>
    <row r="40" spans="1:12" ht="15.75" x14ac:dyDescent="0.25">
      <c r="A40" s="276"/>
      <c r="B40" s="93"/>
      <c r="C40" s="94" t="s">
        <v>11</v>
      </c>
      <c r="D40" s="94" t="s">
        <v>13</v>
      </c>
      <c r="E40" s="95">
        <v>150000</v>
      </c>
      <c r="F40" s="95">
        <f>F17</f>
        <v>150000</v>
      </c>
      <c r="G40" s="95">
        <f>E40+F40</f>
        <v>300000</v>
      </c>
      <c r="H40" s="95">
        <f>G40*25%</f>
        <v>75000</v>
      </c>
      <c r="I40" s="134" t="s">
        <v>282</v>
      </c>
      <c r="K40" s="46">
        <f>[1]rek!$G$89+[1]rek!$G$94</f>
        <v>129</v>
      </c>
      <c r="L40" s="10">
        <f>K40*H40</f>
        <v>9675000</v>
      </c>
    </row>
    <row r="41" spans="1:12" ht="15.75" x14ac:dyDescent="0.25">
      <c r="A41" s="276"/>
      <c r="B41" s="93"/>
      <c r="C41" s="94" t="s">
        <v>12</v>
      </c>
      <c r="D41" s="94" t="s">
        <v>15</v>
      </c>
      <c r="E41" s="95">
        <v>125000</v>
      </c>
      <c r="F41" s="95">
        <f>F18</f>
        <v>100000</v>
      </c>
      <c r="G41" s="95">
        <f>E41+F41</f>
        <v>225000</v>
      </c>
      <c r="H41" s="95">
        <f>G41*25%</f>
        <v>56250</v>
      </c>
      <c r="I41" s="134" t="s">
        <v>282</v>
      </c>
    </row>
    <row r="42" spans="1:12" x14ac:dyDescent="0.25">
      <c r="A42" s="160"/>
      <c r="B42" s="97" t="s">
        <v>75</v>
      </c>
      <c r="C42" s="94"/>
      <c r="D42" s="94"/>
      <c r="E42" s="95"/>
      <c r="F42" s="95"/>
      <c r="G42" s="95"/>
      <c r="H42" s="95"/>
      <c r="I42" s="134"/>
    </row>
    <row r="43" spans="1:12" ht="15.75" x14ac:dyDescent="0.25">
      <c r="A43" s="160"/>
      <c r="B43" s="97"/>
      <c r="C43" s="94" t="s">
        <v>9</v>
      </c>
      <c r="D43" s="94" t="s">
        <v>13</v>
      </c>
      <c r="E43" s="95">
        <v>200000</v>
      </c>
      <c r="F43" s="95">
        <f>'harga titik'!D5</f>
        <v>150000</v>
      </c>
      <c r="G43" s="95">
        <f>E43+F43</f>
        <v>350000</v>
      </c>
      <c r="H43" s="95">
        <f>G43*25%</f>
        <v>87500</v>
      </c>
      <c r="I43" s="134" t="s">
        <v>282</v>
      </c>
    </row>
    <row r="44" spans="1:12" ht="15.75" x14ac:dyDescent="0.25">
      <c r="A44" s="160"/>
      <c r="B44" s="97"/>
      <c r="C44" s="94" t="s">
        <v>10</v>
      </c>
      <c r="D44" s="94" t="s">
        <v>14</v>
      </c>
      <c r="E44" s="95">
        <v>175000</v>
      </c>
      <c r="F44" s="95">
        <f>'harga titik'!F5</f>
        <v>125000</v>
      </c>
      <c r="G44" s="95">
        <f>E44+F44</f>
        <v>300000</v>
      </c>
      <c r="H44" s="95">
        <f>G44*25%</f>
        <v>75000</v>
      </c>
      <c r="I44" s="134" t="s">
        <v>282</v>
      </c>
    </row>
    <row r="45" spans="1:12" ht="15.75" x14ac:dyDescent="0.25">
      <c r="A45" s="160"/>
      <c r="B45" s="97"/>
      <c r="C45" s="94" t="s">
        <v>11</v>
      </c>
      <c r="D45" s="94" t="s">
        <v>13</v>
      </c>
      <c r="E45" s="95">
        <v>150000</v>
      </c>
      <c r="F45" s="95">
        <f>'harga titik'!H5</f>
        <v>100000</v>
      </c>
      <c r="G45" s="95">
        <f>E45+F45</f>
        <v>250000</v>
      </c>
      <c r="H45" s="95">
        <f>G45*25%</f>
        <v>62500</v>
      </c>
      <c r="I45" s="134" t="s">
        <v>282</v>
      </c>
    </row>
    <row r="46" spans="1:12" ht="15.75" x14ac:dyDescent="0.25">
      <c r="A46" s="160"/>
      <c r="B46" s="97"/>
      <c r="C46" s="94" t="s">
        <v>12</v>
      </c>
      <c r="D46" s="94" t="s">
        <v>15</v>
      </c>
      <c r="E46" s="95">
        <v>125000</v>
      </c>
      <c r="F46" s="95">
        <f>F23</f>
        <v>75000</v>
      </c>
      <c r="G46" s="95">
        <f>E46+F46</f>
        <v>200000</v>
      </c>
      <c r="H46" s="95">
        <f>G46*25%</f>
        <v>50000</v>
      </c>
      <c r="I46" s="134" t="s">
        <v>282</v>
      </c>
    </row>
    <row r="47" spans="1:12" ht="15.75" thickBot="1" x14ac:dyDescent="0.3">
      <c r="A47" s="161"/>
      <c r="B47" s="99"/>
      <c r="C47" s="100"/>
      <c r="D47" s="100"/>
      <c r="E47" s="101"/>
      <c r="F47" s="101"/>
      <c r="G47" s="101"/>
      <c r="H47" s="101"/>
      <c r="I47" s="136"/>
      <c r="L47" s="10">
        <f>SUM(L15:L40)</f>
        <v>1032968537.5</v>
      </c>
    </row>
    <row r="48" spans="1:12" ht="26.25" customHeight="1" x14ac:dyDescent="0.25">
      <c r="A48" s="169">
        <v>2</v>
      </c>
      <c r="B48" s="278" t="s">
        <v>293</v>
      </c>
      <c r="C48" s="279"/>
      <c r="D48" s="279"/>
      <c r="E48" s="280"/>
      <c r="F48" s="104"/>
      <c r="G48" s="104"/>
      <c r="H48" s="104"/>
      <c r="I48" s="102"/>
    </row>
    <row r="49" spans="1:9" ht="15.75" x14ac:dyDescent="0.25">
      <c r="A49" s="147" t="s">
        <v>284</v>
      </c>
      <c r="B49" s="106" t="s">
        <v>285</v>
      </c>
      <c r="C49" s="107"/>
      <c r="D49" s="107"/>
      <c r="E49" s="108"/>
      <c r="F49" s="108"/>
      <c r="G49" s="108"/>
      <c r="H49" s="108"/>
      <c r="I49" s="150"/>
    </row>
    <row r="50" spans="1:9" ht="15.75" x14ac:dyDescent="0.25">
      <c r="A50" s="106"/>
      <c r="B50" s="106" t="s">
        <v>74</v>
      </c>
      <c r="C50" s="109" t="s">
        <v>9</v>
      </c>
      <c r="D50" s="109" t="s">
        <v>13</v>
      </c>
      <c r="E50" s="110">
        <v>190000</v>
      </c>
      <c r="F50" s="95">
        <f>F15</f>
        <v>200000</v>
      </c>
      <c r="G50" s="95">
        <f>E50+F50</f>
        <v>390000</v>
      </c>
      <c r="H50" s="95">
        <f>G50*25%</f>
        <v>97500</v>
      </c>
      <c r="I50" s="134" t="s">
        <v>282</v>
      </c>
    </row>
    <row r="51" spans="1:9" ht="15.75" x14ac:dyDescent="0.25">
      <c r="A51" s="106"/>
      <c r="B51" s="106"/>
      <c r="C51" s="109" t="s">
        <v>10</v>
      </c>
      <c r="D51" s="109" t="s">
        <v>14</v>
      </c>
      <c r="E51" s="110">
        <v>168000</v>
      </c>
      <c r="F51" s="95">
        <f>F16</f>
        <v>175000</v>
      </c>
      <c r="G51" s="95">
        <f>E51+F51</f>
        <v>343000</v>
      </c>
      <c r="H51" s="95">
        <f>G51*25%</f>
        <v>85750</v>
      </c>
      <c r="I51" s="134" t="s">
        <v>282</v>
      </c>
    </row>
    <row r="52" spans="1:9" ht="15.75" x14ac:dyDescent="0.25">
      <c r="A52" s="106"/>
      <c r="B52" s="106"/>
      <c r="C52" s="109" t="s">
        <v>11</v>
      </c>
      <c r="D52" s="109" t="s">
        <v>13</v>
      </c>
      <c r="E52" s="110">
        <v>146000</v>
      </c>
      <c r="F52" s="95">
        <f>F17</f>
        <v>150000</v>
      </c>
      <c r="G52" s="95">
        <f>E52+F52</f>
        <v>296000</v>
      </c>
      <c r="H52" s="95">
        <f>G52*25%</f>
        <v>74000</v>
      </c>
      <c r="I52" s="134" t="s">
        <v>282</v>
      </c>
    </row>
    <row r="53" spans="1:9" ht="15.75" x14ac:dyDescent="0.25">
      <c r="A53" s="106"/>
      <c r="B53" s="106"/>
      <c r="C53" s="109" t="s">
        <v>12</v>
      </c>
      <c r="D53" s="109" t="s">
        <v>15</v>
      </c>
      <c r="E53" s="110">
        <v>124000</v>
      </c>
      <c r="F53" s="95">
        <f>F18</f>
        <v>100000</v>
      </c>
      <c r="G53" s="95">
        <f>E53+F53</f>
        <v>224000</v>
      </c>
      <c r="H53" s="95">
        <f>G53*25%</f>
        <v>56000</v>
      </c>
      <c r="I53" s="134" t="s">
        <v>282</v>
      </c>
    </row>
    <row r="54" spans="1:9" ht="15.75" x14ac:dyDescent="0.25">
      <c r="A54" s="106"/>
      <c r="B54" s="106"/>
      <c r="C54" s="109"/>
      <c r="D54" s="109"/>
      <c r="E54" s="110"/>
      <c r="F54" s="110"/>
      <c r="G54" s="110"/>
      <c r="H54" s="110"/>
      <c r="I54" s="151"/>
    </row>
    <row r="55" spans="1:9" ht="15.75" x14ac:dyDescent="0.25">
      <c r="A55" s="106"/>
      <c r="B55" s="106" t="s">
        <v>75</v>
      </c>
      <c r="C55" s="109" t="s">
        <v>9</v>
      </c>
      <c r="D55" s="109" t="s">
        <v>13</v>
      </c>
      <c r="E55" s="110">
        <v>190000</v>
      </c>
      <c r="F55" s="110">
        <f>F20</f>
        <v>150000</v>
      </c>
      <c r="G55" s="95">
        <f>E55+F55</f>
        <v>340000</v>
      </c>
      <c r="H55" s="95">
        <f>G55*25%</f>
        <v>85000</v>
      </c>
      <c r="I55" s="134" t="s">
        <v>282</v>
      </c>
    </row>
    <row r="56" spans="1:9" ht="15.75" x14ac:dyDescent="0.25">
      <c r="A56" s="106"/>
      <c r="B56" s="106"/>
      <c r="C56" s="109" t="s">
        <v>10</v>
      </c>
      <c r="D56" s="109" t="s">
        <v>14</v>
      </c>
      <c r="E56" s="110">
        <v>168000</v>
      </c>
      <c r="F56" s="110">
        <f>F21</f>
        <v>125000</v>
      </c>
      <c r="G56" s="95">
        <f>E56+F56</f>
        <v>293000</v>
      </c>
      <c r="H56" s="95">
        <f>G56*25%</f>
        <v>73250</v>
      </c>
      <c r="I56" s="134" t="s">
        <v>282</v>
      </c>
    </row>
    <row r="57" spans="1:9" ht="15.75" x14ac:dyDescent="0.25">
      <c r="A57" s="106"/>
      <c r="B57" s="106"/>
      <c r="C57" s="109" t="s">
        <v>11</v>
      </c>
      <c r="D57" s="109" t="s">
        <v>13</v>
      </c>
      <c r="E57" s="110">
        <v>146000</v>
      </c>
      <c r="F57" s="110">
        <f>F22</f>
        <v>100000</v>
      </c>
      <c r="G57" s="95">
        <f>E57+F57</f>
        <v>246000</v>
      </c>
      <c r="H57" s="95">
        <f>G57*25%</f>
        <v>61500</v>
      </c>
      <c r="I57" s="134" t="s">
        <v>282</v>
      </c>
    </row>
    <row r="58" spans="1:9" ht="15.75" x14ac:dyDescent="0.25">
      <c r="A58" s="106"/>
      <c r="B58" s="106"/>
      <c r="C58" s="109" t="s">
        <v>12</v>
      </c>
      <c r="D58" s="109" t="s">
        <v>15</v>
      </c>
      <c r="E58" s="110">
        <v>124000</v>
      </c>
      <c r="F58" s="110">
        <f>F23</f>
        <v>75000</v>
      </c>
      <c r="G58" s="95">
        <f>E58+F58</f>
        <v>199000</v>
      </c>
      <c r="H58" s="95">
        <f>G58*25%</f>
        <v>49750</v>
      </c>
      <c r="I58" s="134" t="s">
        <v>282</v>
      </c>
    </row>
    <row r="59" spans="1:9" ht="15.75" x14ac:dyDescent="0.25">
      <c r="A59" s="106"/>
      <c r="B59" s="106"/>
      <c r="C59" s="109"/>
      <c r="D59" s="109"/>
      <c r="E59" s="110"/>
      <c r="F59" s="110"/>
      <c r="G59" s="182"/>
      <c r="H59" s="182"/>
      <c r="I59" s="183"/>
    </row>
    <row r="60" spans="1:9" ht="15.75" x14ac:dyDescent="0.25">
      <c r="A60" s="106"/>
      <c r="B60" s="272" t="s">
        <v>318</v>
      </c>
      <c r="C60" s="273"/>
      <c r="D60" s="273"/>
      <c r="E60" s="274"/>
      <c r="F60" s="95"/>
      <c r="G60" s="95"/>
      <c r="H60" s="95"/>
      <c r="I60" s="134"/>
    </row>
    <row r="61" spans="1:9" ht="15.75" x14ac:dyDescent="0.25">
      <c r="A61" s="106"/>
      <c r="B61" s="96"/>
      <c r="C61" s="94" t="s">
        <v>9</v>
      </c>
      <c r="D61" s="94" t="s">
        <v>13</v>
      </c>
      <c r="E61" s="110">
        <v>190000</v>
      </c>
      <c r="F61" s="95">
        <v>0</v>
      </c>
      <c r="G61" s="95">
        <f>E61+F61</f>
        <v>190000</v>
      </c>
      <c r="H61" s="95">
        <f>G61*25%</f>
        <v>47500</v>
      </c>
      <c r="I61" s="134" t="s">
        <v>282</v>
      </c>
    </row>
    <row r="62" spans="1:9" ht="15.75" x14ac:dyDescent="0.25">
      <c r="A62" s="106"/>
      <c r="B62" s="96"/>
      <c r="C62" s="94" t="s">
        <v>10</v>
      </c>
      <c r="D62" s="94" t="s">
        <v>14</v>
      </c>
      <c r="E62" s="110">
        <v>168000</v>
      </c>
      <c r="F62" s="95">
        <v>0</v>
      </c>
      <c r="G62" s="95">
        <f>E62+F62</f>
        <v>168000</v>
      </c>
      <c r="H62" s="95">
        <f>G62*25%</f>
        <v>42000</v>
      </c>
      <c r="I62" s="134" t="s">
        <v>282</v>
      </c>
    </row>
    <row r="63" spans="1:9" ht="15.75" x14ac:dyDescent="0.25">
      <c r="A63" s="106"/>
      <c r="B63" s="96"/>
      <c r="C63" s="94" t="s">
        <v>11</v>
      </c>
      <c r="D63" s="94" t="s">
        <v>13</v>
      </c>
      <c r="E63" s="110">
        <v>146000</v>
      </c>
      <c r="F63" s="95">
        <v>0</v>
      </c>
      <c r="G63" s="95">
        <f>E63+F63</f>
        <v>146000</v>
      </c>
      <c r="H63" s="95">
        <f>G63*25%</f>
        <v>36500</v>
      </c>
      <c r="I63" s="134" t="s">
        <v>282</v>
      </c>
    </row>
    <row r="64" spans="1:9" ht="15.75" x14ac:dyDescent="0.25">
      <c r="A64" s="106"/>
      <c r="B64" s="96"/>
      <c r="C64" s="94" t="s">
        <v>12</v>
      </c>
      <c r="D64" s="94" t="s">
        <v>15</v>
      </c>
      <c r="E64" s="110">
        <v>124000</v>
      </c>
      <c r="F64" s="95">
        <v>0</v>
      </c>
      <c r="G64" s="95">
        <f>E64+F64</f>
        <v>124000</v>
      </c>
      <c r="H64" s="95">
        <f>G64*25%</f>
        <v>31000</v>
      </c>
      <c r="I64" s="134" t="s">
        <v>282</v>
      </c>
    </row>
    <row r="65" spans="1:9" ht="15.75" x14ac:dyDescent="0.25">
      <c r="A65" s="106"/>
      <c r="B65" s="96"/>
      <c r="C65" s="94"/>
      <c r="D65" s="94"/>
      <c r="E65" s="95"/>
      <c r="F65" s="95"/>
      <c r="G65" s="95"/>
      <c r="H65" s="95"/>
      <c r="I65" s="134"/>
    </row>
    <row r="66" spans="1:9" ht="15.75" x14ac:dyDescent="0.25">
      <c r="A66" s="106"/>
      <c r="B66" s="272" t="s">
        <v>319</v>
      </c>
      <c r="C66" s="273"/>
      <c r="D66" s="273"/>
      <c r="E66" s="274"/>
      <c r="F66" s="95"/>
      <c r="G66" s="95"/>
      <c r="H66" s="95"/>
      <c r="I66" s="134"/>
    </row>
    <row r="67" spans="1:9" ht="15.75" x14ac:dyDescent="0.25">
      <c r="A67" s="106"/>
      <c r="B67" s="96"/>
      <c r="C67" s="94" t="s">
        <v>9</v>
      </c>
      <c r="D67" s="94" t="s">
        <v>13</v>
      </c>
      <c r="E67" s="110">
        <v>190000</v>
      </c>
      <c r="F67" s="95">
        <v>125000</v>
      </c>
      <c r="G67" s="95">
        <f>E67+F67</f>
        <v>315000</v>
      </c>
      <c r="H67" s="95">
        <f>G67*25%</f>
        <v>78750</v>
      </c>
      <c r="I67" s="134" t="s">
        <v>282</v>
      </c>
    </row>
    <row r="68" spans="1:9" ht="15.75" x14ac:dyDescent="0.25">
      <c r="A68" s="106"/>
      <c r="B68" s="96"/>
      <c r="C68" s="94" t="s">
        <v>10</v>
      </c>
      <c r="D68" s="94" t="s">
        <v>14</v>
      </c>
      <c r="E68" s="110">
        <v>168000</v>
      </c>
      <c r="F68" s="95">
        <v>100000</v>
      </c>
      <c r="G68" s="95">
        <f>E68+F68</f>
        <v>268000</v>
      </c>
      <c r="H68" s="95">
        <f>G68*25%</f>
        <v>67000</v>
      </c>
      <c r="I68" s="134" t="s">
        <v>282</v>
      </c>
    </row>
    <row r="69" spans="1:9" ht="15.75" x14ac:dyDescent="0.25">
      <c r="A69" s="106"/>
      <c r="B69" s="96"/>
      <c r="C69" s="94" t="s">
        <v>11</v>
      </c>
      <c r="D69" s="94" t="s">
        <v>13</v>
      </c>
      <c r="E69" s="110">
        <v>146000</v>
      </c>
      <c r="F69" s="95">
        <v>75000</v>
      </c>
      <c r="G69" s="95">
        <f>E69+F69</f>
        <v>221000</v>
      </c>
      <c r="H69" s="95">
        <f>G69*25%</f>
        <v>55250</v>
      </c>
      <c r="I69" s="134" t="s">
        <v>282</v>
      </c>
    </row>
    <row r="70" spans="1:9" ht="15.75" x14ac:dyDescent="0.25">
      <c r="A70" s="106"/>
      <c r="B70" s="96"/>
      <c r="C70" s="94" t="s">
        <v>12</v>
      </c>
      <c r="D70" s="94" t="s">
        <v>15</v>
      </c>
      <c r="E70" s="110">
        <v>124000</v>
      </c>
      <c r="F70" s="95">
        <v>50000</v>
      </c>
      <c r="G70" s="95">
        <f>E70+F70</f>
        <v>174000</v>
      </c>
      <c r="H70" s="95">
        <f>G70*25%</f>
        <v>43500</v>
      </c>
      <c r="I70" s="134" t="s">
        <v>282</v>
      </c>
    </row>
    <row r="71" spans="1:9" ht="15.75" x14ac:dyDescent="0.25">
      <c r="A71" s="106"/>
      <c r="B71" s="106"/>
      <c r="C71" s="109"/>
      <c r="D71" s="109"/>
      <c r="E71" s="110"/>
      <c r="F71" s="110"/>
      <c r="G71" s="110"/>
      <c r="H71" s="110"/>
      <c r="I71" s="151"/>
    </row>
    <row r="72" spans="1:9" ht="15.75" x14ac:dyDescent="0.25">
      <c r="A72" s="108" t="s">
        <v>286</v>
      </c>
      <c r="B72" s="111" t="s">
        <v>287</v>
      </c>
      <c r="C72" s="107"/>
      <c r="D72" s="107"/>
      <c r="E72" s="112"/>
      <c r="F72" s="112"/>
      <c r="G72" s="112"/>
      <c r="H72" s="112"/>
      <c r="I72" s="150"/>
    </row>
    <row r="73" spans="1:9" ht="15.75" x14ac:dyDescent="0.25">
      <c r="A73" s="111"/>
      <c r="B73" s="111" t="s">
        <v>74</v>
      </c>
      <c r="C73" s="103" t="s">
        <v>9</v>
      </c>
      <c r="D73" s="103" t="s">
        <v>13</v>
      </c>
      <c r="E73" s="113">
        <v>220000</v>
      </c>
      <c r="F73" s="95">
        <f>F50</f>
        <v>200000</v>
      </c>
      <c r="G73" s="95">
        <f>E73+F73</f>
        <v>420000</v>
      </c>
      <c r="H73" s="95">
        <f>G73*25%</f>
        <v>105000</v>
      </c>
      <c r="I73" s="134" t="s">
        <v>282</v>
      </c>
    </row>
    <row r="74" spans="1:9" ht="15.75" x14ac:dyDescent="0.25">
      <c r="A74" s="111"/>
      <c r="B74" s="111"/>
      <c r="C74" s="103" t="s">
        <v>10</v>
      </c>
      <c r="D74" s="103" t="s">
        <v>14</v>
      </c>
      <c r="E74" s="113">
        <v>193000</v>
      </c>
      <c r="F74" s="95">
        <f>F51</f>
        <v>175000</v>
      </c>
      <c r="G74" s="95">
        <f>E74+F74</f>
        <v>368000</v>
      </c>
      <c r="H74" s="95">
        <f>G74*25%</f>
        <v>92000</v>
      </c>
      <c r="I74" s="134" t="s">
        <v>282</v>
      </c>
    </row>
    <row r="75" spans="1:9" ht="15.75" x14ac:dyDescent="0.25">
      <c r="A75" s="111"/>
      <c r="B75" s="111"/>
      <c r="C75" s="103" t="s">
        <v>11</v>
      </c>
      <c r="D75" s="103" t="s">
        <v>13</v>
      </c>
      <c r="E75" s="113">
        <v>165000</v>
      </c>
      <c r="F75" s="95">
        <f>F52</f>
        <v>150000</v>
      </c>
      <c r="G75" s="95">
        <f>E75+F75</f>
        <v>315000</v>
      </c>
      <c r="H75" s="95">
        <f>G75*25%</f>
        <v>78750</v>
      </c>
      <c r="I75" s="134" t="s">
        <v>282</v>
      </c>
    </row>
    <row r="76" spans="1:9" ht="15.75" x14ac:dyDescent="0.25">
      <c r="A76" s="111"/>
      <c r="B76" s="111"/>
      <c r="C76" s="103" t="s">
        <v>12</v>
      </c>
      <c r="D76" s="103" t="s">
        <v>15</v>
      </c>
      <c r="E76" s="113">
        <v>138000</v>
      </c>
      <c r="F76" s="95">
        <f>F53</f>
        <v>100000</v>
      </c>
      <c r="G76" s="95">
        <f>E76+F76</f>
        <v>238000</v>
      </c>
      <c r="H76" s="95">
        <f>G76*25%</f>
        <v>59500</v>
      </c>
      <c r="I76" s="134" t="s">
        <v>282</v>
      </c>
    </row>
    <row r="77" spans="1:9" ht="15.75" x14ac:dyDescent="0.25">
      <c r="A77" s="111"/>
      <c r="B77" s="111"/>
      <c r="C77" s="103"/>
      <c r="D77" s="103"/>
      <c r="E77" s="113"/>
      <c r="F77" s="110"/>
      <c r="G77" s="110"/>
      <c r="H77" s="110"/>
      <c r="I77" s="102"/>
    </row>
    <row r="78" spans="1:9" ht="15.75" x14ac:dyDescent="0.25">
      <c r="A78" s="111"/>
      <c r="B78" s="111" t="s">
        <v>75</v>
      </c>
      <c r="C78" s="103" t="s">
        <v>9</v>
      </c>
      <c r="D78" s="103" t="s">
        <v>13</v>
      </c>
      <c r="E78" s="113">
        <v>220000</v>
      </c>
      <c r="F78" s="110">
        <f>F55</f>
        <v>150000</v>
      </c>
      <c r="G78" s="95">
        <f>E78+F78</f>
        <v>370000</v>
      </c>
      <c r="H78" s="95">
        <f>G78*25%</f>
        <v>92500</v>
      </c>
      <c r="I78" s="134" t="s">
        <v>282</v>
      </c>
    </row>
    <row r="79" spans="1:9" ht="15.75" x14ac:dyDescent="0.25">
      <c r="A79" s="111"/>
      <c r="B79" s="111"/>
      <c r="C79" s="103" t="s">
        <v>10</v>
      </c>
      <c r="D79" s="103" t="s">
        <v>14</v>
      </c>
      <c r="E79" s="113">
        <v>193000</v>
      </c>
      <c r="F79" s="110">
        <f>F56</f>
        <v>125000</v>
      </c>
      <c r="G79" s="95">
        <f>E79+F79</f>
        <v>318000</v>
      </c>
      <c r="H79" s="95">
        <f>G79*25%</f>
        <v>79500</v>
      </c>
      <c r="I79" s="134" t="s">
        <v>282</v>
      </c>
    </row>
    <row r="80" spans="1:9" ht="15.75" x14ac:dyDescent="0.25">
      <c r="A80" s="111"/>
      <c r="B80" s="111"/>
      <c r="C80" s="103" t="s">
        <v>11</v>
      </c>
      <c r="D80" s="103" t="s">
        <v>13</v>
      </c>
      <c r="E80" s="113">
        <v>165000</v>
      </c>
      <c r="F80" s="110">
        <f>F57</f>
        <v>100000</v>
      </c>
      <c r="G80" s="95">
        <f>E80+F80</f>
        <v>265000</v>
      </c>
      <c r="H80" s="95">
        <f>G80*25%</f>
        <v>66250</v>
      </c>
      <c r="I80" s="134" t="s">
        <v>282</v>
      </c>
    </row>
    <row r="81" spans="1:9" ht="15.75" x14ac:dyDescent="0.25">
      <c r="A81" s="111"/>
      <c r="B81" s="111"/>
      <c r="C81" s="103" t="s">
        <v>12</v>
      </c>
      <c r="D81" s="103" t="s">
        <v>15</v>
      </c>
      <c r="E81" s="113">
        <v>138000</v>
      </c>
      <c r="F81" s="110">
        <f>F58</f>
        <v>75000</v>
      </c>
      <c r="G81" s="95">
        <f>E81+F81</f>
        <v>213000</v>
      </c>
      <c r="H81" s="95">
        <f>G81*25%</f>
        <v>53250</v>
      </c>
      <c r="I81" s="165" t="s">
        <v>282</v>
      </c>
    </row>
    <row r="82" spans="1:9" ht="16.5" thickBot="1" x14ac:dyDescent="0.3">
      <c r="A82" s="114"/>
      <c r="B82" s="114"/>
      <c r="C82" s="115"/>
      <c r="D82" s="115"/>
      <c r="E82" s="116"/>
      <c r="F82" s="148"/>
      <c r="G82" s="101"/>
      <c r="H82" s="101"/>
      <c r="I82" s="136"/>
    </row>
    <row r="83" spans="1:9" ht="22.5" customHeight="1" x14ac:dyDescent="0.25">
      <c r="A83" s="168">
        <v>3</v>
      </c>
      <c r="B83" s="111" t="s">
        <v>22</v>
      </c>
      <c r="C83" s="103"/>
      <c r="D83" s="103"/>
      <c r="E83" s="113"/>
      <c r="F83" s="113"/>
      <c r="G83" s="113"/>
      <c r="H83" s="113"/>
      <c r="I83" s="102"/>
    </row>
    <row r="84" spans="1:9" ht="15.75" x14ac:dyDescent="0.25">
      <c r="A84" s="160" t="s">
        <v>262</v>
      </c>
      <c r="B84" s="111" t="s">
        <v>74</v>
      </c>
      <c r="C84" s="103" t="s">
        <v>9</v>
      </c>
      <c r="D84" s="103" t="s">
        <v>13</v>
      </c>
      <c r="E84" s="120">
        <v>300000</v>
      </c>
      <c r="F84" s="120">
        <f>F73</f>
        <v>200000</v>
      </c>
      <c r="G84" s="95">
        <f>E84+F84</f>
        <v>500000</v>
      </c>
      <c r="H84" s="95">
        <f t="shared" ref="H84:H92" si="0">G84*25%</f>
        <v>125000</v>
      </c>
      <c r="I84" s="134" t="s">
        <v>282</v>
      </c>
    </row>
    <row r="85" spans="1:9" ht="15.75" x14ac:dyDescent="0.25">
      <c r="A85" s="93"/>
      <c r="B85" s="111"/>
      <c r="C85" s="103" t="s">
        <v>10</v>
      </c>
      <c r="D85" s="103" t="s">
        <v>14</v>
      </c>
      <c r="E85" s="120">
        <v>275000</v>
      </c>
      <c r="F85" s="120">
        <f>F74</f>
        <v>175000</v>
      </c>
      <c r="G85" s="95">
        <f>E85+F85</f>
        <v>450000</v>
      </c>
      <c r="H85" s="95">
        <f t="shared" si="0"/>
        <v>112500</v>
      </c>
      <c r="I85" s="134" t="s">
        <v>282</v>
      </c>
    </row>
    <row r="86" spans="1:9" ht="15.75" x14ac:dyDescent="0.25">
      <c r="A86" s="93"/>
      <c r="B86" s="111"/>
      <c r="C86" s="103" t="s">
        <v>11</v>
      </c>
      <c r="D86" s="103" t="s">
        <v>13</v>
      </c>
      <c r="E86" s="120">
        <v>250000</v>
      </c>
      <c r="F86" s="120">
        <f>F75</f>
        <v>150000</v>
      </c>
      <c r="G86" s="95">
        <f>E86+F86</f>
        <v>400000</v>
      </c>
      <c r="H86" s="95">
        <f t="shared" si="0"/>
        <v>100000</v>
      </c>
      <c r="I86" s="134" t="s">
        <v>282</v>
      </c>
    </row>
    <row r="87" spans="1:9" ht="15.75" x14ac:dyDescent="0.25">
      <c r="A87" s="93"/>
      <c r="B87" s="111"/>
      <c r="C87" s="103" t="s">
        <v>12</v>
      </c>
      <c r="D87" s="103" t="s">
        <v>15</v>
      </c>
      <c r="E87" s="120">
        <v>225000</v>
      </c>
      <c r="F87" s="120">
        <f>F76</f>
        <v>100000</v>
      </c>
      <c r="G87" s="95">
        <f>E87+F87</f>
        <v>325000</v>
      </c>
      <c r="H87" s="95">
        <f t="shared" si="0"/>
        <v>81250</v>
      </c>
      <c r="I87" s="134" t="s">
        <v>282</v>
      </c>
    </row>
    <row r="88" spans="1:9" ht="15.75" x14ac:dyDescent="0.25">
      <c r="A88" s="93"/>
      <c r="B88" s="121"/>
      <c r="C88" s="103"/>
      <c r="D88" s="103"/>
      <c r="E88" s="120"/>
      <c r="F88" s="120"/>
      <c r="G88" s="120"/>
      <c r="H88" s="120"/>
      <c r="I88" s="102"/>
    </row>
    <row r="89" spans="1:9" ht="15.75" x14ac:dyDescent="0.25">
      <c r="A89" s="93"/>
      <c r="B89" s="111" t="s">
        <v>75</v>
      </c>
      <c r="C89" s="103" t="s">
        <v>9</v>
      </c>
      <c r="D89" s="103" t="s">
        <v>13</v>
      </c>
      <c r="E89" s="120">
        <v>300000</v>
      </c>
      <c r="F89" s="120">
        <f>F78</f>
        <v>150000</v>
      </c>
      <c r="G89" s="95">
        <f>E89+F89</f>
        <v>450000</v>
      </c>
      <c r="H89" s="95">
        <f t="shared" si="0"/>
        <v>112500</v>
      </c>
      <c r="I89" s="134" t="s">
        <v>282</v>
      </c>
    </row>
    <row r="90" spans="1:9" ht="15.75" x14ac:dyDescent="0.25">
      <c r="A90" s="93"/>
      <c r="B90" s="111"/>
      <c r="C90" s="103" t="s">
        <v>10</v>
      </c>
      <c r="D90" s="103" t="s">
        <v>14</v>
      </c>
      <c r="E90" s="120">
        <v>275000</v>
      </c>
      <c r="F90" s="120">
        <f>F79</f>
        <v>125000</v>
      </c>
      <c r="G90" s="95">
        <f>E90+F90</f>
        <v>400000</v>
      </c>
      <c r="H90" s="95">
        <f t="shared" si="0"/>
        <v>100000</v>
      </c>
      <c r="I90" s="134" t="s">
        <v>282</v>
      </c>
    </row>
    <row r="91" spans="1:9" ht="15.75" x14ac:dyDescent="0.25">
      <c r="A91" s="93"/>
      <c r="B91" s="111"/>
      <c r="C91" s="103" t="s">
        <v>11</v>
      </c>
      <c r="D91" s="103" t="s">
        <v>13</v>
      </c>
      <c r="E91" s="120">
        <v>250000</v>
      </c>
      <c r="F91" s="120">
        <f>F80</f>
        <v>100000</v>
      </c>
      <c r="G91" s="95">
        <f>E91+F91</f>
        <v>350000</v>
      </c>
      <c r="H91" s="95">
        <f t="shared" si="0"/>
        <v>87500</v>
      </c>
      <c r="I91" s="134" t="s">
        <v>282</v>
      </c>
    </row>
    <row r="92" spans="1:9" ht="15.75" x14ac:dyDescent="0.25">
      <c r="A92" s="93"/>
      <c r="B92" s="111"/>
      <c r="C92" s="103" t="s">
        <v>12</v>
      </c>
      <c r="D92" s="103" t="s">
        <v>15</v>
      </c>
      <c r="E92" s="120">
        <v>225000</v>
      </c>
      <c r="F92" s="120">
        <f>F81</f>
        <v>75000</v>
      </c>
      <c r="G92" s="95">
        <f>E92+F92</f>
        <v>300000</v>
      </c>
      <c r="H92" s="95">
        <f t="shared" si="0"/>
        <v>75000</v>
      </c>
      <c r="I92" s="165" t="s">
        <v>282</v>
      </c>
    </row>
    <row r="93" spans="1:9" ht="15.75" x14ac:dyDescent="0.25">
      <c r="A93" s="93"/>
      <c r="B93" s="111"/>
      <c r="C93" s="168"/>
      <c r="D93" s="168"/>
      <c r="E93" s="184"/>
      <c r="F93" s="120"/>
      <c r="G93" s="95"/>
      <c r="H93" s="95"/>
      <c r="I93" s="134"/>
    </row>
    <row r="94" spans="1:9" x14ac:dyDescent="0.25">
      <c r="A94" s="93"/>
      <c r="B94" s="272" t="s">
        <v>318</v>
      </c>
      <c r="C94" s="273"/>
      <c r="D94" s="273"/>
      <c r="E94" s="274"/>
      <c r="F94" s="95"/>
      <c r="G94" s="95"/>
      <c r="H94" s="95"/>
      <c r="I94" s="134"/>
    </row>
    <row r="95" spans="1:9" ht="15" customHeight="1" x14ac:dyDescent="0.25">
      <c r="A95" s="93"/>
      <c r="B95" s="96"/>
      <c r="C95" s="94" t="s">
        <v>9</v>
      </c>
      <c r="D95" s="94" t="s">
        <v>13</v>
      </c>
      <c r="E95" s="120">
        <v>300000</v>
      </c>
      <c r="F95" s="95">
        <v>0</v>
      </c>
      <c r="G95" s="95">
        <f>E95+F95</f>
        <v>300000</v>
      </c>
      <c r="H95" s="95">
        <f>G95*25%</f>
        <v>75000</v>
      </c>
      <c r="I95" s="134" t="s">
        <v>282</v>
      </c>
    </row>
    <row r="96" spans="1:9" ht="15.75" x14ac:dyDescent="0.25">
      <c r="A96" s="93"/>
      <c r="B96" s="96"/>
      <c r="C96" s="94" t="s">
        <v>10</v>
      </c>
      <c r="D96" s="94" t="s">
        <v>14</v>
      </c>
      <c r="E96" s="120">
        <v>275000</v>
      </c>
      <c r="F96" s="95">
        <v>0</v>
      </c>
      <c r="G96" s="95">
        <f>E96+F96</f>
        <v>275000</v>
      </c>
      <c r="H96" s="95">
        <f>G96*25%</f>
        <v>68750</v>
      </c>
      <c r="I96" s="134" t="s">
        <v>282</v>
      </c>
    </row>
    <row r="97" spans="1:9" ht="15.75" x14ac:dyDescent="0.25">
      <c r="A97" s="93"/>
      <c r="B97" s="96"/>
      <c r="C97" s="94" t="s">
        <v>11</v>
      </c>
      <c r="D97" s="94" t="s">
        <v>13</v>
      </c>
      <c r="E97" s="120">
        <v>250000</v>
      </c>
      <c r="F97" s="95">
        <v>0</v>
      </c>
      <c r="G97" s="95">
        <f>E97+F97</f>
        <v>250000</v>
      </c>
      <c r="H97" s="95">
        <f>G97*25%</f>
        <v>62500</v>
      </c>
      <c r="I97" s="134" t="s">
        <v>282</v>
      </c>
    </row>
    <row r="98" spans="1:9" ht="15.75" x14ac:dyDescent="0.25">
      <c r="A98" s="93"/>
      <c r="B98" s="96"/>
      <c r="C98" s="94" t="s">
        <v>12</v>
      </c>
      <c r="D98" s="94" t="s">
        <v>15</v>
      </c>
      <c r="E98" s="120">
        <v>225000</v>
      </c>
      <c r="F98" s="95">
        <v>0</v>
      </c>
      <c r="G98" s="95">
        <f>E98+F98</f>
        <v>225000</v>
      </c>
      <c r="H98" s="95">
        <f>G98*25%</f>
        <v>56250</v>
      </c>
      <c r="I98" s="134" t="s">
        <v>282</v>
      </c>
    </row>
    <row r="99" spans="1:9" x14ac:dyDescent="0.25">
      <c r="A99" s="93"/>
      <c r="B99" s="96"/>
      <c r="C99" s="94"/>
      <c r="D99" s="94"/>
      <c r="E99" s="95"/>
      <c r="F99" s="95"/>
      <c r="G99" s="95"/>
      <c r="H99" s="95"/>
      <c r="I99" s="134"/>
    </row>
    <row r="100" spans="1:9" x14ac:dyDescent="0.25">
      <c r="A100" s="93"/>
      <c r="B100" s="272" t="s">
        <v>319</v>
      </c>
      <c r="C100" s="273"/>
      <c r="D100" s="273"/>
      <c r="E100" s="274"/>
      <c r="F100" s="95"/>
      <c r="G100" s="95"/>
      <c r="H100" s="95"/>
      <c r="I100" s="134"/>
    </row>
    <row r="101" spans="1:9" ht="15" customHeight="1" x14ac:dyDescent="0.25">
      <c r="A101" s="93"/>
      <c r="B101" s="96"/>
      <c r="C101" s="94" t="s">
        <v>9</v>
      </c>
      <c r="D101" s="94" t="s">
        <v>13</v>
      </c>
      <c r="E101" s="120">
        <v>300000</v>
      </c>
      <c r="F101" s="95">
        <v>125000</v>
      </c>
      <c r="G101" s="95">
        <f>E101+F101</f>
        <v>425000</v>
      </c>
      <c r="H101" s="95">
        <f>G101*25%</f>
        <v>106250</v>
      </c>
      <c r="I101" s="134" t="s">
        <v>282</v>
      </c>
    </row>
    <row r="102" spans="1:9" ht="15.75" x14ac:dyDescent="0.25">
      <c r="A102" s="93"/>
      <c r="B102" s="96"/>
      <c r="C102" s="94" t="s">
        <v>10</v>
      </c>
      <c r="D102" s="94" t="s">
        <v>14</v>
      </c>
      <c r="E102" s="120">
        <v>275000</v>
      </c>
      <c r="F102" s="95">
        <v>100000</v>
      </c>
      <c r="G102" s="95">
        <f>E102+F102</f>
        <v>375000</v>
      </c>
      <c r="H102" s="95">
        <f>G102*25%</f>
        <v>93750</v>
      </c>
      <c r="I102" s="134" t="s">
        <v>282</v>
      </c>
    </row>
    <row r="103" spans="1:9" ht="15.75" x14ac:dyDescent="0.25">
      <c r="A103" s="93"/>
      <c r="B103" s="96"/>
      <c r="C103" s="94" t="s">
        <v>11</v>
      </c>
      <c r="D103" s="94" t="s">
        <v>13</v>
      </c>
      <c r="E103" s="120">
        <v>250000</v>
      </c>
      <c r="F103" s="95">
        <v>75000</v>
      </c>
      <c r="G103" s="95">
        <f>E103+F103</f>
        <v>325000</v>
      </c>
      <c r="H103" s="95">
        <f>G103*25%</f>
        <v>81250</v>
      </c>
      <c r="I103" s="134" t="s">
        <v>282</v>
      </c>
    </row>
    <row r="104" spans="1:9" ht="15.75" x14ac:dyDescent="0.25">
      <c r="A104" s="93"/>
      <c r="B104" s="96"/>
      <c r="C104" s="94" t="s">
        <v>12</v>
      </c>
      <c r="D104" s="94" t="s">
        <v>15</v>
      </c>
      <c r="E104" s="120">
        <v>225000</v>
      </c>
      <c r="F104" s="95">
        <v>50000</v>
      </c>
      <c r="G104" s="95">
        <f>E104+F104</f>
        <v>275000</v>
      </c>
      <c r="H104" s="95">
        <f>G104*25%</f>
        <v>68750</v>
      </c>
      <c r="I104" s="134" t="s">
        <v>282</v>
      </c>
    </row>
    <row r="105" spans="1:9" ht="16.5" thickBot="1" x14ac:dyDescent="0.3">
      <c r="A105" s="122"/>
      <c r="B105" s="123"/>
      <c r="C105" s="115"/>
      <c r="D105" s="115"/>
      <c r="E105" s="124"/>
      <c r="F105" s="124"/>
      <c r="G105" s="124"/>
      <c r="H105" s="124"/>
      <c r="I105" s="133"/>
    </row>
    <row r="106" spans="1:9" ht="15.75" x14ac:dyDescent="0.25">
      <c r="A106" s="160"/>
      <c r="B106" s="121"/>
      <c r="C106" s="103"/>
      <c r="D106" s="103"/>
      <c r="E106" s="120"/>
      <c r="F106" s="120"/>
      <c r="G106" s="120"/>
      <c r="H106" s="120"/>
      <c r="I106" s="102"/>
    </row>
    <row r="107" spans="1:9" ht="15.75" x14ac:dyDescent="0.25">
      <c r="A107" s="160">
        <v>4</v>
      </c>
      <c r="B107" s="121" t="s">
        <v>263</v>
      </c>
      <c r="C107" s="103" t="s">
        <v>9</v>
      </c>
      <c r="D107" s="103" t="s">
        <v>13</v>
      </c>
      <c r="E107" s="120">
        <v>300000</v>
      </c>
      <c r="F107" s="120">
        <f>F84*2</f>
        <v>400000</v>
      </c>
      <c r="G107" s="95">
        <f>E107+F107</f>
        <v>700000</v>
      </c>
      <c r="H107" s="95">
        <f>G107*25%</f>
        <v>175000</v>
      </c>
      <c r="I107" s="134" t="s">
        <v>282</v>
      </c>
    </row>
    <row r="108" spans="1:9" ht="15.75" x14ac:dyDescent="0.25">
      <c r="A108" s="93"/>
      <c r="B108" s="121"/>
      <c r="C108" s="103" t="s">
        <v>10</v>
      </c>
      <c r="D108" s="103" t="s">
        <v>14</v>
      </c>
      <c r="E108" s="120">
        <v>275000</v>
      </c>
      <c r="F108" s="120">
        <f>F85*2</f>
        <v>350000</v>
      </c>
      <c r="G108" s="95">
        <f>E108+F108</f>
        <v>625000</v>
      </c>
      <c r="H108" s="95">
        <f>G108*25%</f>
        <v>156250</v>
      </c>
      <c r="I108" s="134" t="s">
        <v>282</v>
      </c>
    </row>
    <row r="109" spans="1:9" ht="15.75" x14ac:dyDescent="0.25">
      <c r="A109" s="93"/>
      <c r="B109" s="121"/>
      <c r="C109" s="103" t="s">
        <v>11</v>
      </c>
      <c r="D109" s="103" t="s">
        <v>13</v>
      </c>
      <c r="E109" s="120">
        <v>250000</v>
      </c>
      <c r="F109" s="120">
        <f>F86*2</f>
        <v>300000</v>
      </c>
      <c r="G109" s="95">
        <f>E109+F109</f>
        <v>550000</v>
      </c>
      <c r="H109" s="95">
        <f>G109*25%</f>
        <v>137500</v>
      </c>
      <c r="I109" s="134" t="s">
        <v>282</v>
      </c>
    </row>
    <row r="110" spans="1:9" ht="15.75" x14ac:dyDescent="0.25">
      <c r="A110" s="93"/>
      <c r="B110" s="121"/>
      <c r="C110" s="103" t="s">
        <v>12</v>
      </c>
      <c r="D110" s="103" t="s">
        <v>15</v>
      </c>
      <c r="E110" s="120">
        <v>225000</v>
      </c>
      <c r="F110" s="120">
        <v>200000</v>
      </c>
      <c r="G110" s="95">
        <f>E110+F110</f>
        <v>425000</v>
      </c>
      <c r="H110" s="95">
        <f>G110*25%</f>
        <v>106250</v>
      </c>
      <c r="I110" s="165" t="s">
        <v>282</v>
      </c>
    </row>
    <row r="111" spans="1:9" ht="16.5" thickBot="1" x14ac:dyDescent="0.3">
      <c r="A111" s="122"/>
      <c r="B111" s="123"/>
      <c r="C111" s="115"/>
      <c r="D111" s="115"/>
      <c r="E111" s="124"/>
      <c r="F111" s="124"/>
      <c r="G111" s="101"/>
      <c r="H111" s="101"/>
      <c r="I111" s="133"/>
    </row>
    <row r="112" spans="1:9" ht="20.25" customHeight="1" x14ac:dyDescent="0.25">
      <c r="A112" s="162">
        <v>5</v>
      </c>
      <c r="B112" s="180" t="s">
        <v>23</v>
      </c>
      <c r="C112" s="103" t="s">
        <v>9</v>
      </c>
      <c r="D112" s="138" t="s">
        <v>13</v>
      </c>
      <c r="E112" s="177">
        <v>50000</v>
      </c>
      <c r="F112" s="172">
        <v>20000</v>
      </c>
      <c r="G112" s="172">
        <f>E112+F112</f>
        <v>70000</v>
      </c>
      <c r="H112" s="172">
        <f>E112/4</f>
        <v>12500</v>
      </c>
      <c r="I112" s="173" t="s">
        <v>294</v>
      </c>
    </row>
    <row r="113" spans="1:9" ht="17.25" customHeight="1" x14ac:dyDescent="0.25">
      <c r="A113" s="169"/>
      <c r="B113" s="181"/>
      <c r="C113" s="103" t="s">
        <v>10</v>
      </c>
      <c r="D113" s="170"/>
      <c r="E113" s="178">
        <v>50000</v>
      </c>
      <c r="F113" s="171">
        <v>15000</v>
      </c>
      <c r="G113" s="171">
        <f>E113+F113</f>
        <v>65000</v>
      </c>
      <c r="H113" s="95">
        <f>G113*25%</f>
        <v>16250</v>
      </c>
      <c r="I113" s="179" t="s">
        <v>294</v>
      </c>
    </row>
    <row r="114" spans="1:9" ht="16.5" customHeight="1" x14ac:dyDescent="0.25">
      <c r="A114" s="169"/>
      <c r="B114" s="181"/>
      <c r="C114" s="103" t="s">
        <v>11</v>
      </c>
      <c r="D114" s="170"/>
      <c r="E114" s="171">
        <v>50000</v>
      </c>
      <c r="F114" s="171">
        <v>10000</v>
      </c>
      <c r="G114" s="171">
        <f>E114+F114</f>
        <v>60000</v>
      </c>
      <c r="H114" s="95">
        <f>G114*25%</f>
        <v>15000</v>
      </c>
      <c r="I114" s="179" t="s">
        <v>294</v>
      </c>
    </row>
    <row r="115" spans="1:9" ht="18" customHeight="1" thickBot="1" x14ac:dyDescent="0.3">
      <c r="A115" s="163"/>
      <c r="B115" s="174"/>
      <c r="C115" s="175"/>
      <c r="D115" s="175"/>
      <c r="E115" s="176"/>
      <c r="F115" s="176"/>
      <c r="G115" s="176"/>
      <c r="H115" s="176"/>
      <c r="I115" s="174"/>
    </row>
    <row r="116" spans="1:9" ht="27.75" customHeight="1" x14ac:dyDescent="0.25">
      <c r="A116" s="168">
        <v>6</v>
      </c>
      <c r="B116" s="111" t="s">
        <v>25</v>
      </c>
      <c r="C116" s="111"/>
      <c r="D116" s="103" t="s">
        <v>13</v>
      </c>
      <c r="E116" s="120">
        <v>95000</v>
      </c>
      <c r="F116" s="120">
        <v>0</v>
      </c>
      <c r="G116" s="120">
        <f>E116</f>
        <v>95000</v>
      </c>
      <c r="H116" s="120">
        <f>E116/4</f>
        <v>23750</v>
      </c>
      <c r="I116" s="102" t="s">
        <v>282</v>
      </c>
    </row>
    <row r="117" spans="1:9" ht="30" x14ac:dyDescent="0.25">
      <c r="A117" s="93"/>
      <c r="B117" s="93"/>
      <c r="C117" s="93"/>
      <c r="D117" s="94" t="s">
        <v>14</v>
      </c>
      <c r="E117" s="95">
        <v>60000</v>
      </c>
      <c r="F117" s="153">
        <v>0</v>
      </c>
      <c r="G117" s="95">
        <f t="shared" ref="G117:G124" si="1">E117+F117</f>
        <v>60000</v>
      </c>
      <c r="H117" s="95">
        <f>E117/4</f>
        <v>15000</v>
      </c>
      <c r="I117" s="134" t="s">
        <v>295</v>
      </c>
    </row>
    <row r="118" spans="1:9" ht="30" x14ac:dyDescent="0.25">
      <c r="A118" s="93"/>
      <c r="B118" s="93"/>
      <c r="C118" s="93"/>
      <c r="D118" s="94" t="s">
        <v>13</v>
      </c>
      <c r="E118" s="95">
        <v>40000</v>
      </c>
      <c r="F118" s="153">
        <v>0</v>
      </c>
      <c r="G118" s="95">
        <f t="shared" si="1"/>
        <v>40000</v>
      </c>
      <c r="H118" s="95">
        <f t="shared" ref="H118:H127" si="2">E118/4</f>
        <v>10000</v>
      </c>
      <c r="I118" s="134" t="s">
        <v>296</v>
      </c>
    </row>
    <row r="119" spans="1:9" x14ac:dyDescent="0.25">
      <c r="A119" s="93"/>
      <c r="B119" s="93"/>
      <c r="C119" s="93"/>
      <c r="D119" s="94" t="s">
        <v>26</v>
      </c>
      <c r="E119" s="95">
        <v>20000</v>
      </c>
      <c r="F119" s="153">
        <v>0</v>
      </c>
      <c r="G119" s="95">
        <f t="shared" si="1"/>
        <v>20000</v>
      </c>
      <c r="H119" s="95">
        <f t="shared" si="2"/>
        <v>5000</v>
      </c>
      <c r="I119" s="134" t="s">
        <v>297</v>
      </c>
    </row>
    <row r="120" spans="1:9" ht="18" customHeight="1" x14ac:dyDescent="0.25">
      <c r="A120" s="93"/>
      <c r="B120" s="93"/>
      <c r="C120" s="93"/>
      <c r="D120" s="94" t="s">
        <v>13</v>
      </c>
      <c r="E120" s="95">
        <v>10000</v>
      </c>
      <c r="F120" s="153">
        <v>0</v>
      </c>
      <c r="G120" s="95">
        <f t="shared" si="1"/>
        <v>10000</v>
      </c>
      <c r="H120" s="95">
        <f t="shared" si="2"/>
        <v>2500</v>
      </c>
      <c r="I120" s="134" t="s">
        <v>298</v>
      </c>
    </row>
    <row r="121" spans="1:9" ht="30" x14ac:dyDescent="0.25">
      <c r="A121" s="93"/>
      <c r="B121" s="93"/>
      <c r="C121" s="93"/>
      <c r="D121" s="94" t="s">
        <v>14</v>
      </c>
      <c r="E121" s="95">
        <v>5000</v>
      </c>
      <c r="F121" s="153">
        <v>0</v>
      </c>
      <c r="G121" s="95">
        <f t="shared" si="1"/>
        <v>5000</v>
      </c>
      <c r="H121" s="95">
        <f t="shared" si="2"/>
        <v>1250</v>
      </c>
      <c r="I121" s="134" t="s">
        <v>299</v>
      </c>
    </row>
    <row r="122" spans="1:9" ht="30" x14ac:dyDescent="0.25">
      <c r="A122" s="93"/>
      <c r="B122" s="93"/>
      <c r="C122" s="93"/>
      <c r="D122" s="94" t="s">
        <v>13</v>
      </c>
      <c r="E122" s="95">
        <v>4250</v>
      </c>
      <c r="F122" s="153">
        <v>0</v>
      </c>
      <c r="G122" s="95">
        <f t="shared" si="1"/>
        <v>4250</v>
      </c>
      <c r="H122" s="95">
        <f t="shared" si="2"/>
        <v>1062.5</v>
      </c>
      <c r="I122" s="134" t="s">
        <v>300</v>
      </c>
    </row>
    <row r="123" spans="1:9" ht="30" x14ac:dyDescent="0.25">
      <c r="A123" s="93"/>
      <c r="B123" s="93"/>
      <c r="C123" s="93"/>
      <c r="D123" s="94" t="s">
        <v>15</v>
      </c>
      <c r="E123" s="95">
        <v>3500</v>
      </c>
      <c r="F123" s="153">
        <v>0</v>
      </c>
      <c r="G123" s="95">
        <f t="shared" si="1"/>
        <v>3500</v>
      </c>
      <c r="H123" s="95">
        <f t="shared" si="2"/>
        <v>875</v>
      </c>
      <c r="I123" s="134" t="s">
        <v>301</v>
      </c>
    </row>
    <row r="124" spans="1:9" ht="30" x14ac:dyDescent="0.25">
      <c r="A124" s="93"/>
      <c r="B124" s="93"/>
      <c r="C124" s="93"/>
      <c r="D124" s="94" t="s">
        <v>13</v>
      </c>
      <c r="E124" s="95">
        <v>2750</v>
      </c>
      <c r="F124" s="153">
        <v>0</v>
      </c>
      <c r="G124" s="95">
        <f t="shared" si="1"/>
        <v>2750</v>
      </c>
      <c r="H124" s="95">
        <f t="shared" si="2"/>
        <v>687.5</v>
      </c>
      <c r="I124" s="134" t="s">
        <v>302</v>
      </c>
    </row>
    <row r="125" spans="1:9" ht="33" customHeight="1" thickBot="1" x14ac:dyDescent="0.3">
      <c r="A125" s="122"/>
      <c r="B125" s="122"/>
      <c r="C125" s="122"/>
      <c r="D125" s="100" t="s">
        <v>13</v>
      </c>
      <c r="E125" s="101">
        <v>2000</v>
      </c>
      <c r="F125" s="129">
        <v>0</v>
      </c>
      <c r="G125" s="101">
        <f>E125</f>
        <v>2000</v>
      </c>
      <c r="H125" s="129">
        <f t="shared" si="2"/>
        <v>500</v>
      </c>
      <c r="I125" s="136" t="s">
        <v>303</v>
      </c>
    </row>
    <row r="126" spans="1:9" ht="32.25" customHeight="1" x14ac:dyDescent="0.25">
      <c r="A126" s="159">
        <v>7</v>
      </c>
      <c r="B126" s="149" t="s">
        <v>35</v>
      </c>
      <c r="C126" s="149"/>
      <c r="D126" s="94" t="s">
        <v>36</v>
      </c>
      <c r="E126" s="95">
        <v>2500</v>
      </c>
      <c r="F126" s="95">
        <v>0</v>
      </c>
      <c r="G126" s="95">
        <f>E126</f>
        <v>2500</v>
      </c>
      <c r="H126" s="95">
        <f t="shared" si="2"/>
        <v>625</v>
      </c>
      <c r="I126" s="164" t="s">
        <v>304</v>
      </c>
    </row>
    <row r="127" spans="1:9" ht="30" x14ac:dyDescent="0.25">
      <c r="A127" s="93"/>
      <c r="B127" s="93"/>
      <c r="C127" s="93"/>
      <c r="D127" s="94" t="s">
        <v>37</v>
      </c>
      <c r="E127" s="95">
        <v>5000</v>
      </c>
      <c r="F127" s="95">
        <v>0</v>
      </c>
      <c r="G127" s="95">
        <f>E127</f>
        <v>5000</v>
      </c>
      <c r="H127" s="95">
        <f t="shared" si="2"/>
        <v>1250</v>
      </c>
      <c r="I127" s="165" t="s">
        <v>305</v>
      </c>
    </row>
    <row r="128" spans="1:9" ht="16.5" thickBot="1" x14ac:dyDescent="0.3">
      <c r="A128" s="122"/>
      <c r="B128" s="122"/>
      <c r="C128" s="122"/>
      <c r="D128" s="130"/>
      <c r="E128" s="130"/>
      <c r="F128" s="130"/>
      <c r="G128" s="130"/>
      <c r="H128" s="130"/>
      <c r="I128" s="166"/>
    </row>
    <row r="129" spans="1:9" ht="35.25" customHeight="1" x14ac:dyDescent="0.25">
      <c r="A129" s="159">
        <v>8</v>
      </c>
      <c r="B129" s="149" t="s">
        <v>39</v>
      </c>
      <c r="C129" s="149"/>
      <c r="D129" s="94" t="s">
        <v>36</v>
      </c>
      <c r="E129" s="131">
        <v>500</v>
      </c>
      <c r="F129" s="131">
        <v>0</v>
      </c>
      <c r="G129" s="131">
        <f>E129</f>
        <v>500</v>
      </c>
      <c r="H129" s="131">
        <v>125</v>
      </c>
      <c r="I129" s="164" t="s">
        <v>304</v>
      </c>
    </row>
    <row r="130" spans="1:9" ht="43.5" customHeight="1" thickBot="1" x14ac:dyDescent="0.3">
      <c r="A130" s="122"/>
      <c r="B130" s="122"/>
      <c r="C130" s="122"/>
      <c r="D130" s="100" t="s">
        <v>37</v>
      </c>
      <c r="E130" s="101">
        <v>1000</v>
      </c>
      <c r="F130" s="101">
        <v>0</v>
      </c>
      <c r="G130" s="101">
        <f>E130</f>
        <v>1000</v>
      </c>
      <c r="H130" s="132">
        <v>250</v>
      </c>
      <c r="I130" s="166" t="s">
        <v>305</v>
      </c>
    </row>
    <row r="131" spans="1:9" ht="30.75" x14ac:dyDescent="0.25">
      <c r="A131" s="159">
        <v>9</v>
      </c>
      <c r="B131" s="102" t="s">
        <v>40</v>
      </c>
      <c r="C131" s="119"/>
      <c r="D131" s="103"/>
      <c r="E131" s="104"/>
      <c r="F131" s="104"/>
      <c r="G131" s="104"/>
      <c r="H131" s="104"/>
      <c r="I131" s="102"/>
    </row>
    <row r="132" spans="1:9" ht="15.75" x14ac:dyDescent="0.25">
      <c r="A132" s="142" t="s">
        <v>284</v>
      </c>
      <c r="B132" s="155" t="s">
        <v>310</v>
      </c>
      <c r="C132" s="111"/>
      <c r="D132" s="103" t="s">
        <v>13</v>
      </c>
      <c r="E132" s="120">
        <v>125000</v>
      </c>
      <c r="F132" s="120">
        <v>0</v>
      </c>
      <c r="G132" s="120">
        <f>E132</f>
        <v>125000</v>
      </c>
      <c r="H132" s="95">
        <f>E132/4</f>
        <v>31250</v>
      </c>
      <c r="I132" s="165" t="s">
        <v>282</v>
      </c>
    </row>
    <row r="133" spans="1:9" ht="15.75" x14ac:dyDescent="0.25">
      <c r="A133" s="142" t="s">
        <v>286</v>
      </c>
      <c r="B133" s="155" t="s">
        <v>311</v>
      </c>
      <c r="C133" s="111"/>
      <c r="D133" s="103" t="s">
        <v>13</v>
      </c>
      <c r="E133" s="120">
        <v>100000</v>
      </c>
      <c r="F133" s="120">
        <v>0</v>
      </c>
      <c r="G133" s="120">
        <f>E133</f>
        <v>100000</v>
      </c>
      <c r="H133" s="95">
        <f>E133/4</f>
        <v>25000</v>
      </c>
      <c r="I133" s="165" t="s">
        <v>282</v>
      </c>
    </row>
    <row r="134" spans="1:9" ht="15.75" x14ac:dyDescent="0.25">
      <c r="A134" s="142" t="s">
        <v>308</v>
      </c>
      <c r="B134" s="155" t="s">
        <v>35</v>
      </c>
      <c r="C134" s="111"/>
      <c r="D134" s="103" t="s">
        <v>13</v>
      </c>
      <c r="E134" s="120">
        <v>90000</v>
      </c>
      <c r="F134" s="120">
        <v>0</v>
      </c>
      <c r="G134" s="120">
        <f>E134</f>
        <v>90000</v>
      </c>
      <c r="H134" s="95">
        <f>E134/4</f>
        <v>22500</v>
      </c>
      <c r="I134" s="165" t="s">
        <v>282</v>
      </c>
    </row>
    <row r="135" spans="1:9" ht="22.5" customHeight="1" thickBot="1" x14ac:dyDescent="0.3">
      <c r="A135" s="154" t="s">
        <v>309</v>
      </c>
      <c r="B135" s="157" t="s">
        <v>312</v>
      </c>
      <c r="C135" s="122"/>
      <c r="D135" s="100" t="s">
        <v>13</v>
      </c>
      <c r="E135" s="101">
        <v>75000</v>
      </c>
      <c r="F135" s="101">
        <v>0</v>
      </c>
      <c r="G135" s="101">
        <f>E135</f>
        <v>75000</v>
      </c>
      <c r="H135" s="101">
        <v>18750</v>
      </c>
      <c r="I135" s="166" t="s">
        <v>282</v>
      </c>
    </row>
    <row r="136" spans="1:9" ht="15.75" x14ac:dyDescent="0.25">
      <c r="A136" s="159">
        <v>10</v>
      </c>
      <c r="B136" s="102" t="s">
        <v>45</v>
      </c>
      <c r="C136" s="119"/>
      <c r="D136" s="103"/>
      <c r="E136" s="104"/>
      <c r="F136" s="104"/>
      <c r="G136" s="104"/>
      <c r="H136" s="104"/>
      <c r="I136" s="102"/>
    </row>
    <row r="137" spans="1:9" ht="30.75" x14ac:dyDescent="0.25">
      <c r="A137" s="142" t="s">
        <v>284</v>
      </c>
      <c r="B137" s="155" t="s">
        <v>307</v>
      </c>
      <c r="C137" s="111"/>
      <c r="D137" s="103" t="s">
        <v>48</v>
      </c>
      <c r="E137" s="120">
        <v>500000</v>
      </c>
      <c r="F137" s="120">
        <v>0</v>
      </c>
      <c r="G137" s="120">
        <f>E137</f>
        <v>500000</v>
      </c>
      <c r="H137" s="153">
        <f t="shared" ref="H137:H144" si="3">E137/4</f>
        <v>125000</v>
      </c>
      <c r="I137" s="102" t="s">
        <v>306</v>
      </c>
    </row>
    <row r="138" spans="1:9" ht="31.5" thickBot="1" x14ac:dyDescent="0.3">
      <c r="A138" s="154" t="s">
        <v>286</v>
      </c>
      <c r="B138" s="156" t="s">
        <v>317</v>
      </c>
      <c r="C138" s="114"/>
      <c r="D138" s="115" t="s">
        <v>48</v>
      </c>
      <c r="E138" s="124">
        <v>500000</v>
      </c>
      <c r="F138" s="124">
        <v>0</v>
      </c>
      <c r="G138" s="124">
        <f>E138</f>
        <v>500000</v>
      </c>
      <c r="H138" s="129">
        <f t="shared" si="3"/>
        <v>125000</v>
      </c>
      <c r="I138" s="133" t="s">
        <v>306</v>
      </c>
    </row>
    <row r="139" spans="1:9" x14ac:dyDescent="0.25">
      <c r="A139" s="159">
        <v>11</v>
      </c>
      <c r="B139" s="134" t="s">
        <v>49</v>
      </c>
      <c r="C139" s="149"/>
      <c r="D139" s="275"/>
      <c r="E139" s="131"/>
      <c r="F139" s="131"/>
      <c r="G139" s="131"/>
      <c r="H139" s="131"/>
      <c r="I139" s="134"/>
    </row>
    <row r="140" spans="1:9" ht="30" x14ac:dyDescent="0.25">
      <c r="A140" s="142" t="s">
        <v>284</v>
      </c>
      <c r="B140" s="158" t="s">
        <v>313</v>
      </c>
      <c r="C140" s="93"/>
      <c r="D140" s="276"/>
      <c r="E140" s="95">
        <v>375000</v>
      </c>
      <c r="F140" s="95">
        <v>0</v>
      </c>
      <c r="G140" s="95">
        <f>E140</f>
        <v>375000</v>
      </c>
      <c r="H140" s="153">
        <f t="shared" si="3"/>
        <v>93750</v>
      </c>
      <c r="I140" s="134" t="s">
        <v>38</v>
      </c>
    </row>
    <row r="141" spans="1:9" ht="30" x14ac:dyDescent="0.25">
      <c r="A141" s="142" t="s">
        <v>286</v>
      </c>
      <c r="B141" s="158" t="s">
        <v>314</v>
      </c>
      <c r="C141" s="93"/>
      <c r="D141" s="276"/>
      <c r="E141" s="131">
        <v>125000</v>
      </c>
      <c r="F141" s="131">
        <v>0</v>
      </c>
      <c r="G141" s="131">
        <f>E141</f>
        <v>125000</v>
      </c>
      <c r="H141" s="153">
        <f t="shared" si="3"/>
        <v>31250</v>
      </c>
      <c r="I141" s="134" t="s">
        <v>38</v>
      </c>
    </row>
    <row r="142" spans="1:9" ht="16.5" thickBot="1" x14ac:dyDescent="0.3">
      <c r="A142" s="122"/>
      <c r="B142" s="130"/>
      <c r="C142" s="122"/>
      <c r="D142" s="277"/>
      <c r="E142" s="101" t="s">
        <v>262</v>
      </c>
      <c r="F142" s="101"/>
      <c r="G142" s="101"/>
      <c r="H142" s="101" t="s">
        <v>262</v>
      </c>
      <c r="I142" s="152"/>
    </row>
    <row r="143" spans="1:9" ht="39.75" customHeight="1" thickBot="1" x14ac:dyDescent="0.3">
      <c r="A143" s="163">
        <v>12</v>
      </c>
      <c r="B143" s="174" t="s">
        <v>52</v>
      </c>
      <c r="C143" s="175"/>
      <c r="D143" s="175"/>
      <c r="E143" s="176">
        <v>125000</v>
      </c>
      <c r="F143" s="176">
        <v>0</v>
      </c>
      <c r="G143" s="176">
        <f>E143</f>
        <v>125000</v>
      </c>
      <c r="H143" s="185">
        <f t="shared" si="3"/>
        <v>31250</v>
      </c>
      <c r="I143" s="174" t="s">
        <v>38</v>
      </c>
    </row>
    <row r="144" spans="1:9" ht="33.75" customHeight="1" thickBot="1" x14ac:dyDescent="0.3">
      <c r="A144" s="163">
        <v>13</v>
      </c>
      <c r="B144" s="174" t="s">
        <v>53</v>
      </c>
      <c r="C144" s="175"/>
      <c r="D144" s="175"/>
      <c r="E144" s="176">
        <v>500000</v>
      </c>
      <c r="F144" s="176">
        <v>0</v>
      </c>
      <c r="G144" s="176">
        <f>E144</f>
        <v>500000</v>
      </c>
      <c r="H144" s="185">
        <f t="shared" si="3"/>
        <v>125000</v>
      </c>
      <c r="I144" s="174" t="s">
        <v>54</v>
      </c>
    </row>
    <row r="145" spans="1:9" x14ac:dyDescent="0.25">
      <c r="A145" s="31"/>
    </row>
    <row r="146" spans="1:9" ht="15.75" x14ac:dyDescent="0.25">
      <c r="G146" s="145"/>
      <c r="H146" s="145"/>
      <c r="I146" s="145"/>
    </row>
    <row r="147" spans="1:9" ht="15.75" x14ac:dyDescent="0.25">
      <c r="G147" s="145" t="s">
        <v>315</v>
      </c>
      <c r="H147" s="145"/>
      <c r="I147" s="145"/>
    </row>
    <row r="148" spans="1:9" ht="15.75" x14ac:dyDescent="0.25">
      <c r="G148" s="145"/>
      <c r="H148" s="145"/>
      <c r="I148" s="145"/>
    </row>
    <row r="149" spans="1:9" ht="15.75" x14ac:dyDescent="0.25">
      <c r="G149" s="145"/>
      <c r="H149" s="145"/>
      <c r="I149" s="145"/>
    </row>
    <row r="150" spans="1:9" ht="15.75" x14ac:dyDescent="0.25">
      <c r="G150" s="145"/>
      <c r="H150" s="145"/>
      <c r="I150" s="145"/>
    </row>
    <row r="151" spans="1:9" ht="15.75" x14ac:dyDescent="0.25">
      <c r="G151" s="145" t="s">
        <v>316</v>
      </c>
      <c r="H151" s="145"/>
      <c r="I151" s="145"/>
    </row>
    <row r="152" spans="1:9" ht="15.75" x14ac:dyDescent="0.25">
      <c r="G152" s="145"/>
      <c r="H152" s="145"/>
      <c r="I152" s="145"/>
    </row>
    <row r="153" spans="1:9" ht="15.75" x14ac:dyDescent="0.25">
      <c r="G153" s="145"/>
      <c r="H153" s="145"/>
      <c r="I153" s="145"/>
    </row>
  </sheetData>
  <mergeCells count="19">
    <mergeCell ref="B66:E66"/>
    <mergeCell ref="B94:E94"/>
    <mergeCell ref="B100:E100"/>
    <mergeCell ref="D139:D142"/>
    <mergeCell ref="A15:A18"/>
    <mergeCell ref="B25:E25"/>
    <mergeCell ref="B31:E31"/>
    <mergeCell ref="A38:A41"/>
    <mergeCell ref="B48:E48"/>
    <mergeCell ref="B60:E60"/>
    <mergeCell ref="A8:I8"/>
    <mergeCell ref="A10:A11"/>
    <mergeCell ref="B10:B11"/>
    <mergeCell ref="C10:C11"/>
    <mergeCell ref="D10:D11"/>
    <mergeCell ref="E10:E11"/>
    <mergeCell ref="F10:F11"/>
    <mergeCell ref="G10:G11"/>
    <mergeCell ref="I10:I11"/>
  </mergeCells>
  <pageMargins left="0.70866141732283472" right="0.31496062992125984" top="0.74803149606299213" bottom="0.55118110236220474" header="0.31496062992125984" footer="0.70866141732283472"/>
  <pageSetup paperSize="258" scale="85" fitToHeight="4" orientation="portrait" horizontalDpi="360" verticalDpi="360" r:id="rId1"/>
  <headerFooter>
    <oddFooter>&amp;C&amp;P</oddFooter>
  </headerFooter>
  <rowBreaks count="1" manualBreakCount="1">
    <brk id="5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69"/>
  <sheetViews>
    <sheetView tabSelected="1" view="pageBreakPreview" topLeftCell="A124" zoomScaleSheetLayoutView="100" workbookViewId="0">
      <selection activeCell="K16" sqref="K16"/>
    </sheetView>
  </sheetViews>
  <sheetFormatPr defaultRowHeight="15" x14ac:dyDescent="0.25"/>
  <cols>
    <col min="1" max="1" width="7.42578125" customWidth="1"/>
    <col min="2" max="2" width="20.140625" customWidth="1"/>
    <col min="3" max="3" width="14.140625" customWidth="1"/>
    <col min="4" max="4" width="0" hidden="1" customWidth="1"/>
    <col min="5" max="5" width="19.28515625" customWidth="1"/>
    <col min="6" max="6" width="14.85546875" customWidth="1"/>
    <col min="7" max="7" width="15.42578125" customWidth="1"/>
    <col min="8" max="8" width="10.5703125" hidden="1" customWidth="1"/>
    <col min="9" max="9" width="22.140625" customWidth="1"/>
    <col min="10" max="10" width="4.42578125" customWidth="1"/>
    <col min="12" max="12" width="14.7109375" customWidth="1"/>
  </cols>
  <sheetData>
    <row r="4" spans="1:12" ht="15.75" x14ac:dyDescent="0.25">
      <c r="F4" s="146" t="s">
        <v>292</v>
      </c>
      <c r="G4" s="145" t="s">
        <v>288</v>
      </c>
      <c r="H4" s="145"/>
      <c r="I4" s="145"/>
    </row>
    <row r="5" spans="1:12" ht="15.75" x14ac:dyDescent="0.25">
      <c r="F5" s="145"/>
      <c r="G5" s="145" t="s">
        <v>326</v>
      </c>
      <c r="H5" s="145"/>
      <c r="I5" s="146"/>
    </row>
    <row r="6" spans="1:12" ht="15.75" x14ac:dyDescent="0.25">
      <c r="F6" s="145"/>
      <c r="G6" s="145" t="s">
        <v>327</v>
      </c>
      <c r="H6" s="145"/>
      <c r="I6" s="145"/>
    </row>
    <row r="7" spans="1:12" ht="15.75" x14ac:dyDescent="0.25">
      <c r="F7" s="145"/>
      <c r="G7" s="145"/>
      <c r="H7" s="145"/>
      <c r="I7" s="145"/>
    </row>
    <row r="8" spans="1:12" ht="15.75" x14ac:dyDescent="0.25">
      <c r="A8" s="269" t="s">
        <v>279</v>
      </c>
      <c r="B8" s="269"/>
      <c r="C8" s="269"/>
      <c r="D8" s="269"/>
      <c r="E8" s="269"/>
      <c r="F8" s="269"/>
      <c r="G8" s="269"/>
      <c r="H8" s="269"/>
      <c r="I8" s="269"/>
    </row>
    <row r="10" spans="1:12" ht="27" customHeight="1" x14ac:dyDescent="0.25">
      <c r="A10" s="287" t="s">
        <v>264</v>
      </c>
      <c r="B10" s="287" t="s">
        <v>265</v>
      </c>
      <c r="C10" s="287" t="s">
        <v>276</v>
      </c>
      <c r="D10" s="287" t="s">
        <v>3</v>
      </c>
      <c r="E10" s="287" t="s">
        <v>277</v>
      </c>
      <c r="F10" s="287" t="s">
        <v>278</v>
      </c>
      <c r="G10" s="287" t="s">
        <v>279</v>
      </c>
      <c r="H10" s="186" t="s">
        <v>5</v>
      </c>
      <c r="I10" s="287" t="s">
        <v>280</v>
      </c>
    </row>
    <row r="11" spans="1:12" ht="43.5" customHeight="1" x14ac:dyDescent="0.25">
      <c r="A11" s="288"/>
      <c r="B11" s="288"/>
      <c r="C11" s="288"/>
      <c r="D11" s="288"/>
      <c r="E11" s="288"/>
      <c r="F11" s="288"/>
      <c r="G11" s="288"/>
      <c r="H11" s="208">
        <v>0.25</v>
      </c>
      <c r="I11" s="288"/>
    </row>
    <row r="12" spans="1:12" ht="25.5" customHeight="1" x14ac:dyDescent="0.25">
      <c r="A12" s="209">
        <v>1</v>
      </c>
      <c r="B12" s="209">
        <v>2</v>
      </c>
      <c r="C12" s="209">
        <v>3</v>
      </c>
      <c r="D12" s="209">
        <v>4</v>
      </c>
      <c r="E12" s="209">
        <v>4</v>
      </c>
      <c r="F12" s="209">
        <v>5</v>
      </c>
      <c r="G12" s="209" t="s">
        <v>281</v>
      </c>
      <c r="H12" s="209">
        <v>8</v>
      </c>
      <c r="I12" s="209">
        <v>7</v>
      </c>
    </row>
    <row r="13" spans="1:12" ht="27.75" customHeight="1" x14ac:dyDescent="0.25">
      <c r="A13" s="198">
        <v>1</v>
      </c>
      <c r="B13" s="196" t="s">
        <v>283</v>
      </c>
      <c r="C13" s="189"/>
      <c r="D13" s="189"/>
      <c r="E13" s="189"/>
      <c r="F13" s="189"/>
      <c r="G13" s="189"/>
      <c r="H13" s="189"/>
      <c r="I13" s="189"/>
    </row>
    <row r="14" spans="1:12" x14ac:dyDescent="0.25">
      <c r="A14" s="187" t="s">
        <v>284</v>
      </c>
      <c r="B14" s="188" t="s">
        <v>285</v>
      </c>
      <c r="C14" s="189"/>
      <c r="D14" s="189"/>
      <c r="E14" s="189"/>
      <c r="F14" s="189"/>
      <c r="G14" s="189"/>
      <c r="H14" s="189"/>
      <c r="I14" s="189"/>
    </row>
    <row r="15" spans="1:12" ht="19.5" customHeight="1" x14ac:dyDescent="0.25">
      <c r="A15" s="285"/>
      <c r="B15" s="190" t="s">
        <v>74</v>
      </c>
      <c r="C15" s="189" t="s">
        <v>9</v>
      </c>
      <c r="D15" s="189" t="s">
        <v>13</v>
      </c>
      <c r="E15" s="191">
        <v>180000</v>
      </c>
      <c r="F15" s="191">
        <f>'harga titik'!C5</f>
        <v>200000</v>
      </c>
      <c r="G15" s="191">
        <f>E15+F15</f>
        <v>380000</v>
      </c>
      <c r="H15" s="191">
        <f>G15*25%</f>
        <v>95000</v>
      </c>
      <c r="I15" s="192" t="s">
        <v>282</v>
      </c>
      <c r="K15" s="46">
        <f>G15/4</f>
        <v>95000</v>
      </c>
      <c r="L15" s="10"/>
    </row>
    <row r="16" spans="1:12" ht="15.75" x14ac:dyDescent="0.25">
      <c r="A16" s="285"/>
      <c r="B16" s="190"/>
      <c r="C16" s="189" t="s">
        <v>10</v>
      </c>
      <c r="D16" s="189" t="s">
        <v>14</v>
      </c>
      <c r="E16" s="191">
        <v>170000</v>
      </c>
      <c r="F16" s="191">
        <f>'harga titik'!E5</f>
        <v>175000</v>
      </c>
      <c r="G16" s="191">
        <f>E16+F16</f>
        <v>345000</v>
      </c>
      <c r="H16" s="191">
        <f>G16*25%</f>
        <v>86250</v>
      </c>
      <c r="I16" s="192" t="s">
        <v>282</v>
      </c>
      <c r="K16" s="46"/>
      <c r="L16" s="10"/>
    </row>
    <row r="17" spans="1:12" ht="15.75" x14ac:dyDescent="0.25">
      <c r="A17" s="285"/>
      <c r="B17" s="190"/>
      <c r="C17" s="189" t="s">
        <v>11</v>
      </c>
      <c r="D17" s="189" t="s">
        <v>13</v>
      </c>
      <c r="E17" s="191">
        <v>160000</v>
      </c>
      <c r="F17" s="191">
        <f>'harga titik'!G5</f>
        <v>150000</v>
      </c>
      <c r="G17" s="191">
        <f>E17+F17</f>
        <v>310000</v>
      </c>
      <c r="H17" s="191">
        <f>G17*25%</f>
        <v>77500</v>
      </c>
      <c r="I17" s="192" t="s">
        <v>282</v>
      </c>
      <c r="K17" s="46"/>
      <c r="L17" s="10"/>
    </row>
    <row r="18" spans="1:12" ht="15.75" x14ac:dyDescent="0.25">
      <c r="A18" s="285"/>
      <c r="B18" s="190"/>
      <c r="C18" s="189" t="s">
        <v>12</v>
      </c>
      <c r="D18" s="189" t="s">
        <v>15</v>
      </c>
      <c r="E18" s="191">
        <v>150000</v>
      </c>
      <c r="F18" s="191">
        <v>100000</v>
      </c>
      <c r="G18" s="191">
        <f>E18+F18</f>
        <v>250000</v>
      </c>
      <c r="H18" s="191">
        <f>G18*25%</f>
        <v>62500</v>
      </c>
      <c r="I18" s="192" t="s">
        <v>282</v>
      </c>
      <c r="K18" s="46"/>
      <c r="L18" s="10"/>
    </row>
    <row r="19" spans="1:12" x14ac:dyDescent="0.25">
      <c r="A19" s="189"/>
      <c r="B19" s="193" t="s">
        <v>75</v>
      </c>
      <c r="C19" s="189"/>
      <c r="D19" s="189"/>
      <c r="E19" s="191"/>
      <c r="F19" s="191"/>
      <c r="G19" s="191"/>
      <c r="H19" s="191"/>
      <c r="I19" s="192"/>
    </row>
    <row r="20" spans="1:12" ht="15.75" x14ac:dyDescent="0.25">
      <c r="A20" s="189"/>
      <c r="B20" s="193"/>
      <c r="C20" s="189" t="s">
        <v>9</v>
      </c>
      <c r="D20" s="189" t="s">
        <v>13</v>
      </c>
      <c r="E20" s="191">
        <v>172500</v>
      </c>
      <c r="F20" s="191">
        <f>F43</f>
        <v>150000</v>
      </c>
      <c r="G20" s="191">
        <f>E20+F20</f>
        <v>322500</v>
      </c>
      <c r="H20" s="191">
        <f>G20*25%</f>
        <v>80625</v>
      </c>
      <c r="I20" s="192" t="s">
        <v>282</v>
      </c>
    </row>
    <row r="21" spans="1:12" ht="15.75" x14ac:dyDescent="0.25">
      <c r="A21" s="189"/>
      <c r="B21" s="193"/>
      <c r="C21" s="189" t="s">
        <v>10</v>
      </c>
      <c r="D21" s="189" t="s">
        <v>14</v>
      </c>
      <c r="E21" s="191">
        <v>152500</v>
      </c>
      <c r="F21" s="191">
        <f>F44</f>
        <v>125000</v>
      </c>
      <c r="G21" s="191">
        <f>E21+F21</f>
        <v>277500</v>
      </c>
      <c r="H21" s="191">
        <f>G21*25%</f>
        <v>69375</v>
      </c>
      <c r="I21" s="192" t="s">
        <v>282</v>
      </c>
    </row>
    <row r="22" spans="1:12" ht="15.75" x14ac:dyDescent="0.25">
      <c r="A22" s="189"/>
      <c r="B22" s="193"/>
      <c r="C22" s="189" t="s">
        <v>11</v>
      </c>
      <c r="D22" s="189" t="s">
        <v>13</v>
      </c>
      <c r="E22" s="191">
        <v>132500</v>
      </c>
      <c r="F22" s="191">
        <f>F45</f>
        <v>100000</v>
      </c>
      <c r="G22" s="191">
        <f>E22+F22</f>
        <v>232500</v>
      </c>
      <c r="H22" s="191">
        <f>G22*25%</f>
        <v>58125</v>
      </c>
      <c r="I22" s="192" t="s">
        <v>282</v>
      </c>
    </row>
    <row r="23" spans="1:12" ht="15.75" x14ac:dyDescent="0.25">
      <c r="A23" s="189"/>
      <c r="B23" s="193"/>
      <c r="C23" s="189" t="s">
        <v>12</v>
      </c>
      <c r="D23" s="189" t="s">
        <v>15</v>
      </c>
      <c r="E23" s="191">
        <v>112500</v>
      </c>
      <c r="F23" s="191">
        <v>75000</v>
      </c>
      <c r="G23" s="191">
        <f>E23+F23</f>
        <v>187500</v>
      </c>
      <c r="H23" s="191">
        <f>G23*25%</f>
        <v>46875</v>
      </c>
      <c r="I23" s="192" t="s">
        <v>282</v>
      </c>
    </row>
    <row r="24" spans="1:12" x14ac:dyDescent="0.25">
      <c r="A24" s="189"/>
      <c r="B24" s="193"/>
      <c r="C24" s="189"/>
      <c r="D24" s="189"/>
      <c r="E24" s="191"/>
      <c r="F24" s="191"/>
      <c r="G24" s="191"/>
      <c r="H24" s="191"/>
      <c r="I24" s="192"/>
    </row>
    <row r="25" spans="1:12" ht="31.5" customHeight="1" x14ac:dyDescent="0.25">
      <c r="A25" s="189"/>
      <c r="B25" s="289" t="s">
        <v>323</v>
      </c>
      <c r="C25" s="289"/>
      <c r="D25" s="289"/>
      <c r="E25" s="289"/>
      <c r="F25" s="191"/>
      <c r="G25" s="191"/>
      <c r="H25" s="191"/>
      <c r="I25" s="192"/>
    </row>
    <row r="26" spans="1:12" ht="15.75" x14ac:dyDescent="0.25">
      <c r="A26" s="189"/>
      <c r="B26" s="193"/>
      <c r="C26" s="189" t="s">
        <v>9</v>
      </c>
      <c r="D26" s="189" t="s">
        <v>13</v>
      </c>
      <c r="E26" s="191">
        <v>172500</v>
      </c>
      <c r="F26" s="191">
        <v>100000</v>
      </c>
      <c r="G26" s="191">
        <f>E26+F26</f>
        <v>272500</v>
      </c>
      <c r="H26" s="191">
        <f>G26*25%</f>
        <v>68125</v>
      </c>
      <c r="I26" s="192" t="s">
        <v>282</v>
      </c>
    </row>
    <row r="27" spans="1:12" ht="15.75" x14ac:dyDescent="0.25">
      <c r="A27" s="189"/>
      <c r="B27" s="193"/>
      <c r="C27" s="189" t="s">
        <v>10</v>
      </c>
      <c r="D27" s="189" t="s">
        <v>14</v>
      </c>
      <c r="E27" s="191">
        <v>152500</v>
      </c>
      <c r="F27" s="191">
        <v>75000</v>
      </c>
      <c r="G27" s="191">
        <f>E27+F27</f>
        <v>227500</v>
      </c>
      <c r="H27" s="191">
        <f>G27*25%</f>
        <v>56875</v>
      </c>
      <c r="I27" s="192" t="s">
        <v>282</v>
      </c>
    </row>
    <row r="28" spans="1:12" ht="15.75" x14ac:dyDescent="0.25">
      <c r="A28" s="189"/>
      <c r="B28" s="193"/>
      <c r="C28" s="189" t="s">
        <v>11</v>
      </c>
      <c r="D28" s="189" t="s">
        <v>13</v>
      </c>
      <c r="E28" s="191">
        <v>132500</v>
      </c>
      <c r="F28" s="191">
        <v>50000</v>
      </c>
      <c r="G28" s="191">
        <f>E28+F28</f>
        <v>182500</v>
      </c>
      <c r="H28" s="191">
        <f>G28*25%</f>
        <v>45625</v>
      </c>
      <c r="I28" s="192" t="s">
        <v>282</v>
      </c>
    </row>
    <row r="29" spans="1:12" ht="15.75" x14ac:dyDescent="0.25">
      <c r="A29" s="189"/>
      <c r="B29" s="193"/>
      <c r="C29" s="189" t="s">
        <v>12</v>
      </c>
      <c r="D29" s="189" t="s">
        <v>15</v>
      </c>
      <c r="E29" s="191">
        <v>112500</v>
      </c>
      <c r="F29" s="191">
        <v>25000</v>
      </c>
      <c r="G29" s="191">
        <f>E29+F29</f>
        <v>137500</v>
      </c>
      <c r="H29" s="191">
        <f>G29*25%</f>
        <v>34375</v>
      </c>
      <c r="I29" s="192" t="s">
        <v>282</v>
      </c>
    </row>
    <row r="30" spans="1:12" x14ac:dyDescent="0.25">
      <c r="A30" s="189"/>
      <c r="B30" s="193"/>
      <c r="C30" s="189"/>
      <c r="D30" s="189"/>
      <c r="E30" s="191"/>
      <c r="F30" s="191"/>
      <c r="G30" s="191"/>
      <c r="H30" s="191"/>
      <c r="I30" s="192"/>
    </row>
    <row r="31" spans="1:12" x14ac:dyDescent="0.25">
      <c r="A31" s="189"/>
      <c r="B31" s="289" t="s">
        <v>319</v>
      </c>
      <c r="C31" s="289"/>
      <c r="D31" s="289"/>
      <c r="E31" s="289"/>
      <c r="F31" s="191"/>
      <c r="G31" s="191"/>
      <c r="H31" s="191"/>
      <c r="I31" s="192"/>
    </row>
    <row r="32" spans="1:12" ht="15.75" x14ac:dyDescent="0.25">
      <c r="A32" s="189"/>
      <c r="B32" s="193"/>
      <c r="C32" s="189" t="s">
        <v>9</v>
      </c>
      <c r="D32" s="189" t="s">
        <v>13</v>
      </c>
      <c r="E32" s="191">
        <v>172500</v>
      </c>
      <c r="F32" s="191">
        <v>125000</v>
      </c>
      <c r="G32" s="191">
        <f>E32+F32</f>
        <v>297500</v>
      </c>
      <c r="H32" s="191">
        <f>G32*25%</f>
        <v>74375</v>
      </c>
      <c r="I32" s="192" t="s">
        <v>282</v>
      </c>
    </row>
    <row r="33" spans="1:12" ht="15.75" x14ac:dyDescent="0.25">
      <c r="A33" s="189"/>
      <c r="B33" s="193"/>
      <c r="C33" s="189" t="s">
        <v>10</v>
      </c>
      <c r="D33" s="189" t="s">
        <v>14</v>
      </c>
      <c r="E33" s="191">
        <v>152500</v>
      </c>
      <c r="F33" s="191">
        <v>100000</v>
      </c>
      <c r="G33" s="191">
        <f>E33+F33</f>
        <v>252500</v>
      </c>
      <c r="H33" s="191">
        <f>G33*25%</f>
        <v>63125</v>
      </c>
      <c r="I33" s="192" t="s">
        <v>282</v>
      </c>
    </row>
    <row r="34" spans="1:12" ht="15.75" x14ac:dyDescent="0.25">
      <c r="A34" s="189"/>
      <c r="B34" s="193"/>
      <c r="C34" s="189" t="s">
        <v>11</v>
      </c>
      <c r="D34" s="189" t="s">
        <v>13</v>
      </c>
      <c r="E34" s="191">
        <v>132500</v>
      </c>
      <c r="F34" s="191">
        <v>75000</v>
      </c>
      <c r="G34" s="191">
        <f>E34+F34</f>
        <v>207500</v>
      </c>
      <c r="H34" s="191">
        <f>G34*25%</f>
        <v>51875</v>
      </c>
      <c r="I34" s="192" t="s">
        <v>282</v>
      </c>
    </row>
    <row r="35" spans="1:12" ht="15.75" x14ac:dyDescent="0.25">
      <c r="A35" s="189"/>
      <c r="B35" s="193"/>
      <c r="C35" s="189" t="s">
        <v>12</v>
      </c>
      <c r="D35" s="189" t="s">
        <v>15</v>
      </c>
      <c r="E35" s="191">
        <v>112500</v>
      </c>
      <c r="F35" s="191">
        <v>50000</v>
      </c>
      <c r="G35" s="191">
        <f>E35+F35</f>
        <v>162500</v>
      </c>
      <c r="H35" s="191">
        <f>G35*25%</f>
        <v>40625</v>
      </c>
      <c r="I35" s="192" t="s">
        <v>282</v>
      </c>
    </row>
    <row r="36" spans="1:12" x14ac:dyDescent="0.25">
      <c r="A36" s="189"/>
      <c r="B36" s="193"/>
      <c r="C36" s="189"/>
      <c r="D36" s="189"/>
      <c r="E36" s="191"/>
      <c r="F36" s="191"/>
      <c r="G36" s="191"/>
      <c r="H36" s="191"/>
      <c r="I36" s="192"/>
    </row>
    <row r="37" spans="1:12" x14ac:dyDescent="0.25">
      <c r="A37" s="187" t="s">
        <v>286</v>
      </c>
      <c r="B37" s="188" t="s">
        <v>287</v>
      </c>
      <c r="C37" s="189"/>
      <c r="D37" s="189"/>
      <c r="E37" s="191"/>
      <c r="F37" s="191"/>
      <c r="G37" s="191"/>
      <c r="H37" s="191"/>
      <c r="I37" s="192"/>
    </row>
    <row r="38" spans="1:12" ht="15.75" x14ac:dyDescent="0.25">
      <c r="A38" s="285"/>
      <c r="B38" s="190" t="s">
        <v>74</v>
      </c>
      <c r="C38" s="189" t="s">
        <v>9</v>
      </c>
      <c r="D38" s="189" t="s">
        <v>13</v>
      </c>
      <c r="E38" s="191">
        <v>200000</v>
      </c>
      <c r="F38" s="191">
        <f>F15</f>
        <v>200000</v>
      </c>
      <c r="G38" s="191">
        <f>E38+F38</f>
        <v>400000</v>
      </c>
      <c r="H38" s="191">
        <f>G38*25%</f>
        <v>100000</v>
      </c>
      <c r="I38" s="192" t="s">
        <v>282</v>
      </c>
      <c r="K38" s="266"/>
      <c r="L38" s="267"/>
    </row>
    <row r="39" spans="1:12" ht="15.75" x14ac:dyDescent="0.25">
      <c r="A39" s="285"/>
      <c r="B39" s="190"/>
      <c r="C39" s="189" t="s">
        <v>10</v>
      </c>
      <c r="D39" s="189" t="s">
        <v>14</v>
      </c>
      <c r="E39" s="191">
        <v>175000</v>
      </c>
      <c r="F39" s="191">
        <f>F16</f>
        <v>175000</v>
      </c>
      <c r="G39" s="191">
        <f>E39+F39</f>
        <v>350000</v>
      </c>
      <c r="H39" s="191">
        <f>G39*25%</f>
        <v>87500</v>
      </c>
      <c r="I39" s="192" t="s">
        <v>282</v>
      </c>
      <c r="K39" s="266"/>
      <c r="L39" s="267"/>
    </row>
    <row r="40" spans="1:12" ht="15.75" x14ac:dyDescent="0.25">
      <c r="A40" s="285"/>
      <c r="B40" s="190"/>
      <c r="C40" s="189" t="s">
        <v>11</v>
      </c>
      <c r="D40" s="189" t="s">
        <v>13</v>
      </c>
      <c r="E40" s="191">
        <v>150000</v>
      </c>
      <c r="F40" s="191">
        <f>F17</f>
        <v>150000</v>
      </c>
      <c r="G40" s="191">
        <f>E40+F40</f>
        <v>300000</v>
      </c>
      <c r="H40" s="191">
        <f>G40*25%</f>
        <v>75000</v>
      </c>
      <c r="I40" s="192" t="s">
        <v>282</v>
      </c>
      <c r="K40" s="266"/>
      <c r="L40" s="267"/>
    </row>
    <row r="41" spans="1:12" ht="15.75" x14ac:dyDescent="0.25">
      <c r="A41" s="285"/>
      <c r="B41" s="190"/>
      <c r="C41" s="189" t="s">
        <v>12</v>
      </c>
      <c r="D41" s="189" t="s">
        <v>15</v>
      </c>
      <c r="E41" s="191">
        <v>125000</v>
      </c>
      <c r="F41" s="191">
        <f>F18</f>
        <v>100000</v>
      </c>
      <c r="G41" s="191">
        <f>E41+F41</f>
        <v>225000</v>
      </c>
      <c r="H41" s="191">
        <f>G41*25%</f>
        <v>56250</v>
      </c>
      <c r="I41" s="192" t="s">
        <v>282</v>
      </c>
      <c r="K41" s="268"/>
      <c r="L41" s="268"/>
    </row>
    <row r="42" spans="1:12" x14ac:dyDescent="0.25">
      <c r="A42" s="189"/>
      <c r="B42" s="193" t="s">
        <v>75</v>
      </c>
      <c r="C42" s="189"/>
      <c r="D42" s="189"/>
      <c r="E42" s="191"/>
      <c r="F42" s="191"/>
      <c r="G42" s="191"/>
      <c r="H42" s="191"/>
      <c r="I42" s="192"/>
      <c r="K42" s="268"/>
      <c r="L42" s="268"/>
    </row>
    <row r="43" spans="1:12" ht="15.75" x14ac:dyDescent="0.25">
      <c r="A43" s="189"/>
      <c r="B43" s="193"/>
      <c r="C43" s="189" t="s">
        <v>9</v>
      </c>
      <c r="D43" s="189" t="s">
        <v>13</v>
      </c>
      <c r="E43" s="191">
        <v>200000</v>
      </c>
      <c r="F43" s="191">
        <f>'harga titik'!D5</f>
        <v>150000</v>
      </c>
      <c r="G43" s="191">
        <f>E43+F43</f>
        <v>350000</v>
      </c>
      <c r="H43" s="191">
        <f>G43*25%</f>
        <v>87500</v>
      </c>
      <c r="I43" s="192" t="s">
        <v>282</v>
      </c>
      <c r="K43" s="268"/>
      <c r="L43" s="268"/>
    </row>
    <row r="44" spans="1:12" ht="15.75" x14ac:dyDescent="0.25">
      <c r="A44" s="189"/>
      <c r="B44" s="193"/>
      <c r="C44" s="189" t="s">
        <v>10</v>
      </c>
      <c r="D44" s="189" t="s">
        <v>14</v>
      </c>
      <c r="E44" s="191">
        <v>175000</v>
      </c>
      <c r="F44" s="191">
        <f>'harga titik'!F5</f>
        <v>125000</v>
      </c>
      <c r="G44" s="191">
        <f>E44+F44</f>
        <v>300000</v>
      </c>
      <c r="H44" s="191">
        <f>G44*25%</f>
        <v>75000</v>
      </c>
      <c r="I44" s="192" t="s">
        <v>282</v>
      </c>
      <c r="K44" s="268"/>
      <c r="L44" s="268"/>
    </row>
    <row r="45" spans="1:12" ht="15.75" x14ac:dyDescent="0.25">
      <c r="A45" s="189"/>
      <c r="B45" s="193"/>
      <c r="C45" s="189" t="s">
        <v>11</v>
      </c>
      <c r="D45" s="189" t="s">
        <v>13</v>
      </c>
      <c r="E45" s="191">
        <v>150000</v>
      </c>
      <c r="F45" s="191">
        <f>'harga titik'!H5</f>
        <v>100000</v>
      </c>
      <c r="G45" s="191">
        <f>E45+F45</f>
        <v>250000</v>
      </c>
      <c r="H45" s="191">
        <f>G45*25%</f>
        <v>62500</v>
      </c>
      <c r="I45" s="192" t="s">
        <v>282</v>
      </c>
      <c r="K45" s="268"/>
      <c r="L45" s="268"/>
    </row>
    <row r="46" spans="1:12" ht="15.75" x14ac:dyDescent="0.25">
      <c r="A46" s="189"/>
      <c r="B46" s="193"/>
      <c r="C46" s="189" t="s">
        <v>12</v>
      </c>
      <c r="D46" s="189" t="s">
        <v>15</v>
      </c>
      <c r="E46" s="191">
        <v>125000</v>
      </c>
      <c r="F46" s="191">
        <f>F23</f>
        <v>75000</v>
      </c>
      <c r="G46" s="191">
        <f>E46+F46</f>
        <v>200000</v>
      </c>
      <c r="H46" s="191">
        <f>G46*25%</f>
        <v>50000</v>
      </c>
      <c r="I46" s="192" t="s">
        <v>282</v>
      </c>
      <c r="K46" s="268"/>
      <c r="L46" s="268"/>
    </row>
    <row r="47" spans="1:12" x14ac:dyDescent="0.25">
      <c r="A47" s="210"/>
      <c r="B47" s="211"/>
      <c r="C47" s="210"/>
      <c r="D47" s="210"/>
      <c r="E47" s="212"/>
      <c r="F47" s="212"/>
      <c r="G47" s="212"/>
      <c r="H47" s="212"/>
      <c r="I47" s="213"/>
      <c r="K47" s="268"/>
      <c r="L47" s="267"/>
    </row>
    <row r="48" spans="1:12" ht="26.25" customHeight="1" x14ac:dyDescent="0.25">
      <c r="A48" s="194">
        <v>2</v>
      </c>
      <c r="B48" s="289" t="s">
        <v>293</v>
      </c>
      <c r="C48" s="289"/>
      <c r="D48" s="289"/>
      <c r="E48" s="289"/>
      <c r="F48" s="195"/>
      <c r="G48" s="195"/>
      <c r="H48" s="195"/>
      <c r="I48" s="196"/>
    </row>
    <row r="49" spans="1:9" ht="15.75" x14ac:dyDescent="0.25">
      <c r="A49" s="187" t="s">
        <v>284</v>
      </c>
      <c r="B49" s="197" t="s">
        <v>285</v>
      </c>
      <c r="C49" s="198"/>
      <c r="D49" s="198"/>
      <c r="E49" s="195"/>
      <c r="F49" s="195"/>
      <c r="G49" s="195"/>
      <c r="H49" s="195"/>
      <c r="I49" s="196"/>
    </row>
    <row r="50" spans="1:9" ht="15.75" x14ac:dyDescent="0.25">
      <c r="A50" s="197"/>
      <c r="B50" s="197" t="s">
        <v>74</v>
      </c>
      <c r="C50" s="198" t="s">
        <v>9</v>
      </c>
      <c r="D50" s="198" t="s">
        <v>13</v>
      </c>
      <c r="E50" s="199">
        <v>190000</v>
      </c>
      <c r="F50" s="191">
        <f>F15</f>
        <v>200000</v>
      </c>
      <c r="G50" s="191">
        <f>E50+F50</f>
        <v>390000</v>
      </c>
      <c r="H50" s="191">
        <f>G50*25%</f>
        <v>97500</v>
      </c>
      <c r="I50" s="192" t="s">
        <v>282</v>
      </c>
    </row>
    <row r="51" spans="1:9" ht="15.75" x14ac:dyDescent="0.25">
      <c r="A51" s="197"/>
      <c r="B51" s="197"/>
      <c r="C51" s="198" t="s">
        <v>10</v>
      </c>
      <c r="D51" s="198" t="s">
        <v>14</v>
      </c>
      <c r="E51" s="199">
        <v>168000</v>
      </c>
      <c r="F51" s="191">
        <f>F16</f>
        <v>175000</v>
      </c>
      <c r="G51" s="191">
        <f>E51+F51</f>
        <v>343000</v>
      </c>
      <c r="H51" s="191">
        <f>G51*25%</f>
        <v>85750</v>
      </c>
      <c r="I51" s="192" t="s">
        <v>282</v>
      </c>
    </row>
    <row r="52" spans="1:9" ht="15.75" x14ac:dyDescent="0.25">
      <c r="A52" s="197"/>
      <c r="B52" s="197"/>
      <c r="C52" s="198" t="s">
        <v>11</v>
      </c>
      <c r="D52" s="198" t="s">
        <v>13</v>
      </c>
      <c r="E52" s="199">
        <v>146000</v>
      </c>
      <c r="F52" s="191">
        <f>F17</f>
        <v>150000</v>
      </c>
      <c r="G52" s="191">
        <f>E52+F52</f>
        <v>296000</v>
      </c>
      <c r="H52" s="191">
        <f>G52*25%</f>
        <v>74000</v>
      </c>
      <c r="I52" s="192" t="s">
        <v>282</v>
      </c>
    </row>
    <row r="53" spans="1:9" ht="15.75" x14ac:dyDescent="0.25">
      <c r="A53" s="197"/>
      <c r="B53" s="197"/>
      <c r="C53" s="198" t="s">
        <v>12</v>
      </c>
      <c r="D53" s="198" t="s">
        <v>15</v>
      </c>
      <c r="E53" s="199">
        <v>124000</v>
      </c>
      <c r="F53" s="191">
        <f>F18</f>
        <v>100000</v>
      </c>
      <c r="G53" s="191">
        <f>E53+F53</f>
        <v>224000</v>
      </c>
      <c r="H53" s="191">
        <f>G53*25%</f>
        <v>56000</v>
      </c>
      <c r="I53" s="192" t="s">
        <v>282</v>
      </c>
    </row>
    <row r="54" spans="1:9" ht="15.75" x14ac:dyDescent="0.25">
      <c r="A54" s="197"/>
      <c r="B54" s="197"/>
      <c r="C54" s="198"/>
      <c r="D54" s="198"/>
      <c r="E54" s="199"/>
      <c r="F54" s="199"/>
      <c r="G54" s="199"/>
      <c r="H54" s="199"/>
      <c r="I54" s="196"/>
    </row>
    <row r="55" spans="1:9" ht="15.75" x14ac:dyDescent="0.25">
      <c r="A55" s="197"/>
      <c r="B55" s="197" t="s">
        <v>75</v>
      </c>
      <c r="C55" s="198" t="s">
        <v>9</v>
      </c>
      <c r="D55" s="198" t="s">
        <v>13</v>
      </c>
      <c r="E55" s="199">
        <v>190000</v>
      </c>
      <c r="F55" s="199">
        <f>F20</f>
        <v>150000</v>
      </c>
      <c r="G55" s="191">
        <f>E55+F55</f>
        <v>340000</v>
      </c>
      <c r="H55" s="191">
        <f>G55*25%</f>
        <v>85000</v>
      </c>
      <c r="I55" s="192" t="s">
        <v>282</v>
      </c>
    </row>
    <row r="56" spans="1:9" ht="15.75" x14ac:dyDescent="0.25">
      <c r="A56" s="197"/>
      <c r="B56" s="197"/>
      <c r="C56" s="198" t="s">
        <v>10</v>
      </c>
      <c r="D56" s="198" t="s">
        <v>14</v>
      </c>
      <c r="E56" s="199">
        <v>168000</v>
      </c>
      <c r="F56" s="199">
        <f>F21</f>
        <v>125000</v>
      </c>
      <c r="G56" s="191">
        <f>E56+F56</f>
        <v>293000</v>
      </c>
      <c r="H56" s="191">
        <f>G56*25%</f>
        <v>73250</v>
      </c>
      <c r="I56" s="192" t="s">
        <v>282</v>
      </c>
    </row>
    <row r="57" spans="1:9" ht="15.75" x14ac:dyDescent="0.25">
      <c r="A57" s="197"/>
      <c r="B57" s="197"/>
      <c r="C57" s="198" t="s">
        <v>11</v>
      </c>
      <c r="D57" s="198" t="s">
        <v>13</v>
      </c>
      <c r="E57" s="199">
        <v>146000</v>
      </c>
      <c r="F57" s="199">
        <f>F22</f>
        <v>100000</v>
      </c>
      <c r="G57" s="191">
        <f>E57+F57</f>
        <v>246000</v>
      </c>
      <c r="H57" s="191">
        <f>G57*25%</f>
        <v>61500</v>
      </c>
      <c r="I57" s="192" t="s">
        <v>282</v>
      </c>
    </row>
    <row r="58" spans="1:9" ht="15.75" x14ac:dyDescent="0.25">
      <c r="A58" s="197"/>
      <c r="B58" s="197"/>
      <c r="C58" s="198" t="s">
        <v>12</v>
      </c>
      <c r="D58" s="198" t="s">
        <v>15</v>
      </c>
      <c r="E58" s="199">
        <v>124000</v>
      </c>
      <c r="F58" s="199">
        <f>F23</f>
        <v>75000</v>
      </c>
      <c r="G58" s="191">
        <f>E58+F58</f>
        <v>199000</v>
      </c>
      <c r="H58" s="191">
        <f>G58*25%</f>
        <v>49750</v>
      </c>
      <c r="I58" s="192" t="s">
        <v>282</v>
      </c>
    </row>
    <row r="59" spans="1:9" ht="15.75" x14ac:dyDescent="0.25">
      <c r="A59" s="258"/>
      <c r="B59" s="258"/>
      <c r="C59" s="259"/>
      <c r="D59" s="259"/>
      <c r="E59" s="260"/>
      <c r="F59" s="260"/>
      <c r="G59" s="244"/>
      <c r="H59" s="244"/>
      <c r="I59" s="261"/>
    </row>
    <row r="60" spans="1:9" ht="15.75" x14ac:dyDescent="0.25">
      <c r="A60" s="245"/>
      <c r="B60" s="245"/>
      <c r="C60" s="246"/>
      <c r="D60" s="246"/>
      <c r="E60" s="247"/>
      <c r="F60" s="247"/>
      <c r="G60" s="182"/>
      <c r="H60" s="182"/>
      <c r="I60" s="183"/>
    </row>
    <row r="61" spans="1:9" ht="15.75" x14ac:dyDescent="0.25">
      <c r="A61" s="245"/>
      <c r="B61" s="245"/>
      <c r="C61" s="246"/>
      <c r="D61" s="246"/>
      <c r="E61" s="247"/>
      <c r="F61" s="247"/>
      <c r="G61" s="182"/>
      <c r="H61" s="182"/>
      <c r="I61" s="183"/>
    </row>
    <row r="62" spans="1:9" ht="15.75" x14ac:dyDescent="0.25">
      <c r="A62" s="245"/>
      <c r="B62" s="245"/>
      <c r="C62" s="246"/>
      <c r="D62" s="246"/>
      <c r="E62" s="247"/>
      <c r="F62" s="247"/>
      <c r="G62" s="182"/>
      <c r="H62" s="182"/>
      <c r="I62" s="183"/>
    </row>
    <row r="63" spans="1:9" ht="15.75" x14ac:dyDescent="0.25">
      <c r="A63" s="245"/>
      <c r="B63" s="245"/>
      <c r="C63" s="246"/>
      <c r="D63" s="246"/>
      <c r="E63" s="247"/>
      <c r="F63" s="247"/>
      <c r="G63" s="182"/>
      <c r="H63" s="182"/>
      <c r="I63" s="248">
        <v>4</v>
      </c>
    </row>
    <row r="64" spans="1:9" ht="30" customHeight="1" x14ac:dyDescent="0.25">
      <c r="A64" s="197"/>
      <c r="B64" s="281" t="s">
        <v>318</v>
      </c>
      <c r="C64" s="282"/>
      <c r="D64" s="282"/>
      <c r="E64" s="283"/>
      <c r="F64" s="191"/>
      <c r="G64" s="191"/>
      <c r="H64" s="191"/>
      <c r="I64" s="192"/>
    </row>
    <row r="65" spans="1:9" ht="15.75" x14ac:dyDescent="0.25">
      <c r="A65" s="197"/>
      <c r="B65" s="193"/>
      <c r="C65" s="189" t="s">
        <v>9</v>
      </c>
      <c r="D65" s="189" t="s">
        <v>13</v>
      </c>
      <c r="E65" s="199">
        <v>190000</v>
      </c>
      <c r="F65" s="191">
        <v>100000</v>
      </c>
      <c r="G65" s="191">
        <f>E65+F65</f>
        <v>290000</v>
      </c>
      <c r="H65" s="191">
        <f>G65*25%</f>
        <v>72500</v>
      </c>
      <c r="I65" s="192" t="s">
        <v>282</v>
      </c>
    </row>
    <row r="66" spans="1:9" ht="15.75" x14ac:dyDescent="0.25">
      <c r="A66" s="197"/>
      <c r="B66" s="193"/>
      <c r="C66" s="189" t="s">
        <v>10</v>
      </c>
      <c r="D66" s="189" t="s">
        <v>14</v>
      </c>
      <c r="E66" s="199">
        <v>168000</v>
      </c>
      <c r="F66" s="191">
        <v>75000</v>
      </c>
      <c r="G66" s="191">
        <f>E66+F66</f>
        <v>243000</v>
      </c>
      <c r="H66" s="191">
        <f>G66*25%</f>
        <v>60750</v>
      </c>
      <c r="I66" s="192" t="s">
        <v>282</v>
      </c>
    </row>
    <row r="67" spans="1:9" ht="15.75" x14ac:dyDescent="0.25">
      <c r="A67" s="197"/>
      <c r="B67" s="193"/>
      <c r="C67" s="189" t="s">
        <v>11</v>
      </c>
      <c r="D67" s="189" t="s">
        <v>13</v>
      </c>
      <c r="E67" s="199">
        <v>146000</v>
      </c>
      <c r="F67" s="191">
        <v>50000</v>
      </c>
      <c r="G67" s="191">
        <f>E67+F67</f>
        <v>196000</v>
      </c>
      <c r="H67" s="191">
        <f>G67*25%</f>
        <v>49000</v>
      </c>
      <c r="I67" s="192" t="s">
        <v>282</v>
      </c>
    </row>
    <row r="68" spans="1:9" ht="15.75" x14ac:dyDescent="0.25">
      <c r="A68" s="197"/>
      <c r="B68" s="193"/>
      <c r="C68" s="189" t="s">
        <v>12</v>
      </c>
      <c r="D68" s="189" t="s">
        <v>15</v>
      </c>
      <c r="E68" s="199">
        <v>124000</v>
      </c>
      <c r="F68" s="191">
        <v>25000</v>
      </c>
      <c r="G68" s="191">
        <f>E68+F68</f>
        <v>149000</v>
      </c>
      <c r="H68" s="191">
        <f>G68*25%</f>
        <v>37250</v>
      </c>
      <c r="I68" s="192" t="s">
        <v>282</v>
      </c>
    </row>
    <row r="69" spans="1:9" ht="15.75" x14ac:dyDescent="0.25">
      <c r="A69" s="197"/>
      <c r="B69" s="193"/>
      <c r="C69" s="189"/>
      <c r="D69" s="189"/>
      <c r="E69" s="191"/>
      <c r="F69" s="191"/>
      <c r="G69" s="191"/>
      <c r="H69" s="191"/>
      <c r="I69" s="192"/>
    </row>
    <row r="70" spans="1:9" ht="15.75" x14ac:dyDescent="0.25">
      <c r="A70" s="197"/>
      <c r="B70" s="289" t="s">
        <v>319</v>
      </c>
      <c r="C70" s="289"/>
      <c r="D70" s="289"/>
      <c r="E70" s="289"/>
      <c r="F70" s="191"/>
      <c r="G70" s="191"/>
      <c r="H70" s="191"/>
      <c r="I70" s="192"/>
    </row>
    <row r="71" spans="1:9" ht="15.75" x14ac:dyDescent="0.25">
      <c r="A71" s="197"/>
      <c r="B71" s="193"/>
      <c r="C71" s="189" t="s">
        <v>9</v>
      </c>
      <c r="D71" s="189" t="s">
        <v>13</v>
      </c>
      <c r="E71" s="199">
        <v>190000</v>
      </c>
      <c r="F71" s="191">
        <v>125000</v>
      </c>
      <c r="G71" s="191">
        <f>E71+F71</f>
        <v>315000</v>
      </c>
      <c r="H71" s="191">
        <f>G71*25%</f>
        <v>78750</v>
      </c>
      <c r="I71" s="192" t="s">
        <v>282</v>
      </c>
    </row>
    <row r="72" spans="1:9" ht="15.75" x14ac:dyDescent="0.25">
      <c r="A72" s="197"/>
      <c r="B72" s="193"/>
      <c r="C72" s="189" t="s">
        <v>10</v>
      </c>
      <c r="D72" s="189" t="s">
        <v>14</v>
      </c>
      <c r="E72" s="199">
        <v>168000</v>
      </c>
      <c r="F72" s="191">
        <v>100000</v>
      </c>
      <c r="G72" s="191">
        <f>E72+F72</f>
        <v>268000</v>
      </c>
      <c r="H72" s="191">
        <f>G72*25%</f>
        <v>67000</v>
      </c>
      <c r="I72" s="192" t="s">
        <v>282</v>
      </c>
    </row>
    <row r="73" spans="1:9" ht="15.75" x14ac:dyDescent="0.25">
      <c r="A73" s="197"/>
      <c r="B73" s="193"/>
      <c r="C73" s="189" t="s">
        <v>11</v>
      </c>
      <c r="D73" s="189" t="s">
        <v>13</v>
      </c>
      <c r="E73" s="199">
        <v>146000</v>
      </c>
      <c r="F73" s="191">
        <v>75000</v>
      </c>
      <c r="G73" s="191">
        <f>E73+F73</f>
        <v>221000</v>
      </c>
      <c r="H73" s="191">
        <f>G73*25%</f>
        <v>55250</v>
      </c>
      <c r="I73" s="192" t="s">
        <v>282</v>
      </c>
    </row>
    <row r="74" spans="1:9" ht="15.75" x14ac:dyDescent="0.25">
      <c r="A74" s="197"/>
      <c r="B74" s="193"/>
      <c r="C74" s="189" t="s">
        <v>12</v>
      </c>
      <c r="D74" s="189" t="s">
        <v>15</v>
      </c>
      <c r="E74" s="199">
        <v>124000</v>
      </c>
      <c r="F74" s="191">
        <v>50000</v>
      </c>
      <c r="G74" s="191">
        <f>E74+F74</f>
        <v>174000</v>
      </c>
      <c r="H74" s="191">
        <f>G74*25%</f>
        <v>43500</v>
      </c>
      <c r="I74" s="192" t="s">
        <v>282</v>
      </c>
    </row>
    <row r="75" spans="1:9" ht="15.75" x14ac:dyDescent="0.25">
      <c r="A75" s="197"/>
      <c r="B75" s="197"/>
      <c r="C75" s="198"/>
      <c r="D75" s="198"/>
      <c r="E75" s="199"/>
      <c r="F75" s="199"/>
      <c r="G75" s="199"/>
      <c r="H75" s="199"/>
      <c r="I75" s="196"/>
    </row>
    <row r="76" spans="1:9" ht="15.75" x14ac:dyDescent="0.25">
      <c r="A76" s="195" t="s">
        <v>286</v>
      </c>
      <c r="B76" s="197" t="s">
        <v>287</v>
      </c>
      <c r="C76" s="198"/>
      <c r="D76" s="198"/>
      <c r="E76" s="199"/>
      <c r="F76" s="199"/>
      <c r="G76" s="199"/>
      <c r="H76" s="199"/>
      <c r="I76" s="196"/>
    </row>
    <row r="77" spans="1:9" ht="15.75" x14ac:dyDescent="0.25">
      <c r="A77" s="197"/>
      <c r="B77" s="197" t="s">
        <v>74</v>
      </c>
      <c r="C77" s="198" t="s">
        <v>9</v>
      </c>
      <c r="D77" s="198" t="s">
        <v>13</v>
      </c>
      <c r="E77" s="199">
        <v>220000</v>
      </c>
      <c r="F77" s="191">
        <f>F50</f>
        <v>200000</v>
      </c>
      <c r="G77" s="191">
        <f>E77+F77</f>
        <v>420000</v>
      </c>
      <c r="H77" s="191">
        <f>G77*25%</f>
        <v>105000</v>
      </c>
      <c r="I77" s="192" t="s">
        <v>282</v>
      </c>
    </row>
    <row r="78" spans="1:9" ht="15.75" x14ac:dyDescent="0.25">
      <c r="A78" s="197"/>
      <c r="B78" s="197"/>
      <c r="C78" s="198" t="s">
        <v>10</v>
      </c>
      <c r="D78" s="198" t="s">
        <v>14</v>
      </c>
      <c r="E78" s="199">
        <v>193000</v>
      </c>
      <c r="F78" s="191">
        <f>F51</f>
        <v>175000</v>
      </c>
      <c r="G78" s="191">
        <f>E78+F78</f>
        <v>368000</v>
      </c>
      <c r="H78" s="191">
        <f>G78*25%</f>
        <v>92000</v>
      </c>
      <c r="I78" s="192" t="s">
        <v>282</v>
      </c>
    </row>
    <row r="79" spans="1:9" ht="15.75" x14ac:dyDescent="0.25">
      <c r="A79" s="197"/>
      <c r="B79" s="197"/>
      <c r="C79" s="198" t="s">
        <v>11</v>
      </c>
      <c r="D79" s="198" t="s">
        <v>13</v>
      </c>
      <c r="E79" s="199">
        <v>165000</v>
      </c>
      <c r="F79" s="191">
        <f>F52</f>
        <v>150000</v>
      </c>
      <c r="G79" s="191">
        <f>E79+F79</f>
        <v>315000</v>
      </c>
      <c r="H79" s="191">
        <f>G79*25%</f>
        <v>78750</v>
      </c>
      <c r="I79" s="192" t="s">
        <v>282</v>
      </c>
    </row>
    <row r="80" spans="1:9" ht="15.75" x14ac:dyDescent="0.25">
      <c r="A80" s="197"/>
      <c r="B80" s="197"/>
      <c r="C80" s="198" t="s">
        <v>12</v>
      </c>
      <c r="D80" s="198" t="s">
        <v>15</v>
      </c>
      <c r="E80" s="199">
        <v>138000</v>
      </c>
      <c r="F80" s="191">
        <f>F53</f>
        <v>100000</v>
      </c>
      <c r="G80" s="191">
        <f>E80+F80</f>
        <v>238000</v>
      </c>
      <c r="H80" s="191">
        <f>G80*25%</f>
        <v>59500</v>
      </c>
      <c r="I80" s="192" t="s">
        <v>282</v>
      </c>
    </row>
    <row r="81" spans="1:9" ht="15.75" x14ac:dyDescent="0.25">
      <c r="A81" s="197"/>
      <c r="B81" s="197"/>
      <c r="C81" s="198"/>
      <c r="D81" s="198"/>
      <c r="E81" s="199"/>
      <c r="F81" s="199"/>
      <c r="G81" s="199"/>
      <c r="H81" s="199"/>
      <c r="I81" s="196"/>
    </row>
    <row r="82" spans="1:9" ht="15.75" x14ac:dyDescent="0.25">
      <c r="A82" s="197"/>
      <c r="B82" s="197" t="s">
        <v>75</v>
      </c>
      <c r="C82" s="198" t="s">
        <v>9</v>
      </c>
      <c r="D82" s="198" t="s">
        <v>13</v>
      </c>
      <c r="E82" s="199">
        <v>220000</v>
      </c>
      <c r="F82" s="199">
        <f>F55</f>
        <v>150000</v>
      </c>
      <c r="G82" s="191">
        <f>E82+F82</f>
        <v>370000</v>
      </c>
      <c r="H82" s="191">
        <f>G82*25%</f>
        <v>92500</v>
      </c>
      <c r="I82" s="192" t="s">
        <v>282</v>
      </c>
    </row>
    <row r="83" spans="1:9" ht="15.75" x14ac:dyDescent="0.25">
      <c r="A83" s="197"/>
      <c r="B83" s="197"/>
      <c r="C83" s="198" t="s">
        <v>10</v>
      </c>
      <c r="D83" s="198" t="s">
        <v>14</v>
      </c>
      <c r="E83" s="199">
        <v>193000</v>
      </c>
      <c r="F83" s="199">
        <f>F56</f>
        <v>125000</v>
      </c>
      <c r="G83" s="191">
        <f>E83+F83</f>
        <v>318000</v>
      </c>
      <c r="H83" s="191">
        <f>G83*25%</f>
        <v>79500</v>
      </c>
      <c r="I83" s="192" t="s">
        <v>282</v>
      </c>
    </row>
    <row r="84" spans="1:9" ht="15.75" x14ac:dyDescent="0.25">
      <c r="A84" s="197"/>
      <c r="B84" s="197"/>
      <c r="C84" s="198" t="s">
        <v>11</v>
      </c>
      <c r="D84" s="198" t="s">
        <v>13</v>
      </c>
      <c r="E84" s="199">
        <v>165000</v>
      </c>
      <c r="F84" s="199">
        <f>F57</f>
        <v>100000</v>
      </c>
      <c r="G84" s="191">
        <f>E84+F84</f>
        <v>265000</v>
      </c>
      <c r="H84" s="191">
        <f>G84*25%</f>
        <v>66250</v>
      </c>
      <c r="I84" s="192" t="s">
        <v>282</v>
      </c>
    </row>
    <row r="85" spans="1:9" ht="15.75" x14ac:dyDescent="0.25">
      <c r="A85" s="197"/>
      <c r="B85" s="197"/>
      <c r="C85" s="198" t="s">
        <v>12</v>
      </c>
      <c r="D85" s="198" t="s">
        <v>15</v>
      </c>
      <c r="E85" s="199">
        <v>138000</v>
      </c>
      <c r="F85" s="199">
        <f>F58</f>
        <v>75000</v>
      </c>
      <c r="G85" s="191">
        <f>E85+F85</f>
        <v>213000</v>
      </c>
      <c r="H85" s="191">
        <f>G85*25%</f>
        <v>53250</v>
      </c>
      <c r="I85" s="192" t="s">
        <v>282</v>
      </c>
    </row>
    <row r="86" spans="1:9" ht="15.75" x14ac:dyDescent="0.25">
      <c r="A86" s="214"/>
      <c r="B86" s="214"/>
      <c r="C86" s="215"/>
      <c r="D86" s="215"/>
      <c r="E86" s="216"/>
      <c r="F86" s="216"/>
      <c r="G86" s="212"/>
      <c r="H86" s="212"/>
      <c r="I86" s="213"/>
    </row>
    <row r="87" spans="1:9" ht="22.5" customHeight="1" x14ac:dyDescent="0.25">
      <c r="A87" s="198">
        <v>3</v>
      </c>
      <c r="B87" s="197" t="s">
        <v>22</v>
      </c>
      <c r="C87" s="198"/>
      <c r="D87" s="198"/>
      <c r="E87" s="199"/>
      <c r="F87" s="199"/>
      <c r="G87" s="199"/>
      <c r="H87" s="199"/>
      <c r="I87" s="196"/>
    </row>
    <row r="88" spans="1:9" ht="15.75" x14ac:dyDescent="0.25">
      <c r="A88" s="189" t="s">
        <v>262</v>
      </c>
      <c r="B88" s="197" t="s">
        <v>74</v>
      </c>
      <c r="C88" s="198" t="s">
        <v>9</v>
      </c>
      <c r="D88" s="198" t="s">
        <v>13</v>
      </c>
      <c r="E88" s="200">
        <v>300000</v>
      </c>
      <c r="F88" s="200">
        <f>F77</f>
        <v>200000</v>
      </c>
      <c r="G88" s="191">
        <f>E88+F88</f>
        <v>500000</v>
      </c>
      <c r="H88" s="191">
        <f t="shared" ref="H88:H96" si="0">G88*25%</f>
        <v>125000</v>
      </c>
      <c r="I88" s="192" t="s">
        <v>282</v>
      </c>
    </row>
    <row r="89" spans="1:9" ht="15.75" x14ac:dyDescent="0.25">
      <c r="A89" s="190"/>
      <c r="B89" s="197"/>
      <c r="C89" s="198" t="s">
        <v>10</v>
      </c>
      <c r="D89" s="198" t="s">
        <v>14</v>
      </c>
      <c r="E89" s="200">
        <v>275000</v>
      </c>
      <c r="F89" s="200">
        <f>F78</f>
        <v>175000</v>
      </c>
      <c r="G89" s="191">
        <f>E89+F89</f>
        <v>450000</v>
      </c>
      <c r="H89" s="191">
        <f t="shared" si="0"/>
        <v>112500</v>
      </c>
      <c r="I89" s="192" t="s">
        <v>282</v>
      </c>
    </row>
    <row r="90" spans="1:9" ht="15.75" x14ac:dyDescent="0.25">
      <c r="A90" s="190"/>
      <c r="B90" s="197"/>
      <c r="C90" s="198" t="s">
        <v>11</v>
      </c>
      <c r="D90" s="198" t="s">
        <v>13</v>
      </c>
      <c r="E90" s="200">
        <v>250000</v>
      </c>
      <c r="F90" s="200">
        <f>F79</f>
        <v>150000</v>
      </c>
      <c r="G90" s="191">
        <f>E90+F90</f>
        <v>400000</v>
      </c>
      <c r="H90" s="191">
        <f t="shared" si="0"/>
        <v>100000</v>
      </c>
      <c r="I90" s="192" t="s">
        <v>282</v>
      </c>
    </row>
    <row r="91" spans="1:9" ht="15.75" x14ac:dyDescent="0.25">
      <c r="A91" s="190"/>
      <c r="B91" s="197"/>
      <c r="C91" s="198" t="s">
        <v>12</v>
      </c>
      <c r="D91" s="198" t="s">
        <v>15</v>
      </c>
      <c r="E91" s="200">
        <v>225000</v>
      </c>
      <c r="F91" s="200">
        <f>F80</f>
        <v>100000</v>
      </c>
      <c r="G91" s="191">
        <f>E91+F91</f>
        <v>325000</v>
      </c>
      <c r="H91" s="191">
        <f t="shared" si="0"/>
        <v>81250</v>
      </c>
      <c r="I91" s="192" t="s">
        <v>282</v>
      </c>
    </row>
    <row r="92" spans="1:9" ht="15.75" x14ac:dyDescent="0.25">
      <c r="A92" s="190"/>
      <c r="B92" s="197"/>
      <c r="C92" s="198"/>
      <c r="D92" s="198"/>
      <c r="E92" s="200"/>
      <c r="F92" s="200"/>
      <c r="G92" s="200"/>
      <c r="H92" s="200"/>
      <c r="I92" s="196"/>
    </row>
    <row r="93" spans="1:9" ht="15.75" x14ac:dyDescent="0.25">
      <c r="A93" s="190"/>
      <c r="B93" s="197" t="s">
        <v>75</v>
      </c>
      <c r="C93" s="198" t="s">
        <v>9</v>
      </c>
      <c r="D93" s="198" t="s">
        <v>13</v>
      </c>
      <c r="E93" s="200">
        <v>300000</v>
      </c>
      <c r="F93" s="200">
        <f>F82</f>
        <v>150000</v>
      </c>
      <c r="G93" s="191">
        <f>E93+F93</f>
        <v>450000</v>
      </c>
      <c r="H93" s="191">
        <f t="shared" si="0"/>
        <v>112500</v>
      </c>
      <c r="I93" s="192" t="s">
        <v>282</v>
      </c>
    </row>
    <row r="94" spans="1:9" ht="15.75" x14ac:dyDescent="0.25">
      <c r="A94" s="190"/>
      <c r="B94" s="197"/>
      <c r="C94" s="198" t="s">
        <v>10</v>
      </c>
      <c r="D94" s="198" t="s">
        <v>14</v>
      </c>
      <c r="E94" s="200">
        <v>275000</v>
      </c>
      <c r="F94" s="200">
        <f>F83</f>
        <v>125000</v>
      </c>
      <c r="G94" s="191">
        <f>E94+F94</f>
        <v>400000</v>
      </c>
      <c r="H94" s="191">
        <f t="shared" si="0"/>
        <v>100000</v>
      </c>
      <c r="I94" s="192" t="s">
        <v>282</v>
      </c>
    </row>
    <row r="95" spans="1:9" ht="15.75" x14ac:dyDescent="0.25">
      <c r="A95" s="190"/>
      <c r="B95" s="197"/>
      <c r="C95" s="198" t="s">
        <v>11</v>
      </c>
      <c r="D95" s="198" t="s">
        <v>13</v>
      </c>
      <c r="E95" s="200">
        <v>250000</v>
      </c>
      <c r="F95" s="200">
        <f>F84</f>
        <v>100000</v>
      </c>
      <c r="G95" s="191">
        <f>E95+F95</f>
        <v>350000</v>
      </c>
      <c r="H95" s="191">
        <f t="shared" si="0"/>
        <v>87500</v>
      </c>
      <c r="I95" s="192" t="s">
        <v>282</v>
      </c>
    </row>
    <row r="96" spans="1:9" ht="15.75" x14ac:dyDescent="0.25">
      <c r="A96" s="190"/>
      <c r="B96" s="197"/>
      <c r="C96" s="198" t="s">
        <v>12</v>
      </c>
      <c r="D96" s="198" t="s">
        <v>15</v>
      </c>
      <c r="E96" s="200">
        <v>225000</v>
      </c>
      <c r="F96" s="200">
        <f>F85</f>
        <v>75000</v>
      </c>
      <c r="G96" s="191">
        <f>E96+F96</f>
        <v>300000</v>
      </c>
      <c r="H96" s="191">
        <f t="shared" si="0"/>
        <v>75000</v>
      </c>
      <c r="I96" s="192" t="s">
        <v>282</v>
      </c>
    </row>
    <row r="97" spans="1:9" ht="15.75" x14ac:dyDescent="0.25">
      <c r="A97" s="190"/>
      <c r="B97" s="197"/>
      <c r="C97" s="198"/>
      <c r="D97" s="198"/>
      <c r="E97" s="200"/>
      <c r="F97" s="200"/>
      <c r="G97" s="191"/>
      <c r="H97" s="191"/>
      <c r="I97" s="192"/>
    </row>
    <row r="98" spans="1:9" x14ac:dyDescent="0.25">
      <c r="A98" s="190"/>
      <c r="B98" s="289" t="s">
        <v>318</v>
      </c>
      <c r="C98" s="289"/>
      <c r="D98" s="289"/>
      <c r="E98" s="289"/>
      <c r="F98" s="191"/>
      <c r="G98" s="191"/>
      <c r="H98" s="191"/>
      <c r="I98" s="192"/>
    </row>
    <row r="99" spans="1:9" ht="15" customHeight="1" x14ac:dyDescent="0.25">
      <c r="A99" s="190"/>
      <c r="B99" s="193"/>
      <c r="C99" s="189" t="s">
        <v>9</v>
      </c>
      <c r="D99" s="189" t="s">
        <v>13</v>
      </c>
      <c r="E99" s="200">
        <v>300000</v>
      </c>
      <c r="F99" s="191">
        <v>100000</v>
      </c>
      <c r="G99" s="191">
        <f>E99+F99</f>
        <v>400000</v>
      </c>
      <c r="H99" s="191">
        <f>G99*25%</f>
        <v>100000</v>
      </c>
      <c r="I99" s="192" t="s">
        <v>282</v>
      </c>
    </row>
    <row r="100" spans="1:9" ht="15.75" x14ac:dyDescent="0.25">
      <c r="A100" s="190"/>
      <c r="B100" s="193"/>
      <c r="C100" s="189" t="s">
        <v>10</v>
      </c>
      <c r="D100" s="189" t="s">
        <v>14</v>
      </c>
      <c r="E100" s="200">
        <v>275000</v>
      </c>
      <c r="F100" s="191">
        <v>75000</v>
      </c>
      <c r="G100" s="191">
        <f>E100+F100</f>
        <v>350000</v>
      </c>
      <c r="H100" s="191">
        <f>G100*25%</f>
        <v>87500</v>
      </c>
      <c r="I100" s="192" t="s">
        <v>282</v>
      </c>
    </row>
    <row r="101" spans="1:9" ht="15.75" x14ac:dyDescent="0.25">
      <c r="A101" s="190"/>
      <c r="B101" s="193"/>
      <c r="C101" s="189" t="s">
        <v>11</v>
      </c>
      <c r="D101" s="189" t="s">
        <v>13</v>
      </c>
      <c r="E101" s="200">
        <v>250000</v>
      </c>
      <c r="F101" s="191">
        <v>50000</v>
      </c>
      <c r="G101" s="191">
        <f>E101+F101</f>
        <v>300000</v>
      </c>
      <c r="H101" s="191">
        <f>G101*25%</f>
        <v>75000</v>
      </c>
      <c r="I101" s="192" t="s">
        <v>282</v>
      </c>
    </row>
    <row r="102" spans="1:9" ht="15.75" x14ac:dyDescent="0.25">
      <c r="A102" s="190"/>
      <c r="B102" s="193"/>
      <c r="C102" s="189" t="s">
        <v>12</v>
      </c>
      <c r="D102" s="189" t="s">
        <v>15</v>
      </c>
      <c r="E102" s="200">
        <v>225000</v>
      </c>
      <c r="F102" s="191">
        <v>25000</v>
      </c>
      <c r="G102" s="191">
        <f>E102+F102</f>
        <v>250000</v>
      </c>
      <c r="H102" s="191">
        <f>G102*25%</f>
        <v>62500</v>
      </c>
      <c r="I102" s="192" t="s">
        <v>282</v>
      </c>
    </row>
    <row r="103" spans="1:9" x14ac:dyDescent="0.25">
      <c r="A103" s="190"/>
      <c r="B103" s="193"/>
      <c r="C103" s="189"/>
      <c r="D103" s="189"/>
      <c r="E103" s="191"/>
      <c r="F103" s="191"/>
      <c r="G103" s="191"/>
      <c r="H103" s="191"/>
      <c r="I103" s="192"/>
    </row>
    <row r="104" spans="1:9" x14ac:dyDescent="0.25">
      <c r="A104" s="190"/>
      <c r="B104" s="289" t="s">
        <v>319</v>
      </c>
      <c r="C104" s="289"/>
      <c r="D104" s="289"/>
      <c r="E104" s="289"/>
      <c r="F104" s="191"/>
      <c r="G104" s="191"/>
      <c r="H104" s="191"/>
      <c r="I104" s="192"/>
    </row>
    <row r="105" spans="1:9" ht="15" customHeight="1" x14ac:dyDescent="0.25">
      <c r="A105" s="190"/>
      <c r="B105" s="193"/>
      <c r="C105" s="189" t="s">
        <v>9</v>
      </c>
      <c r="D105" s="189" t="s">
        <v>13</v>
      </c>
      <c r="E105" s="200">
        <v>300000</v>
      </c>
      <c r="F105" s="191">
        <v>125000</v>
      </c>
      <c r="G105" s="191">
        <f>E105+F105</f>
        <v>425000</v>
      </c>
      <c r="H105" s="191">
        <f>G105*25%</f>
        <v>106250</v>
      </c>
      <c r="I105" s="192" t="s">
        <v>282</v>
      </c>
    </row>
    <row r="106" spans="1:9" ht="15.75" x14ac:dyDescent="0.25">
      <c r="A106" s="190"/>
      <c r="B106" s="193"/>
      <c r="C106" s="189" t="s">
        <v>10</v>
      </c>
      <c r="D106" s="189" t="s">
        <v>14</v>
      </c>
      <c r="E106" s="200">
        <v>275000</v>
      </c>
      <c r="F106" s="191">
        <v>100000</v>
      </c>
      <c r="G106" s="191">
        <f>E106+F106</f>
        <v>375000</v>
      </c>
      <c r="H106" s="191">
        <f>G106*25%</f>
        <v>93750</v>
      </c>
      <c r="I106" s="192" t="s">
        <v>282</v>
      </c>
    </row>
    <row r="107" spans="1:9" ht="15.75" x14ac:dyDescent="0.25">
      <c r="A107" s="190"/>
      <c r="B107" s="193"/>
      <c r="C107" s="189" t="s">
        <v>11</v>
      </c>
      <c r="D107" s="189" t="s">
        <v>13</v>
      </c>
      <c r="E107" s="200">
        <v>250000</v>
      </c>
      <c r="F107" s="191">
        <v>75000</v>
      </c>
      <c r="G107" s="191">
        <f>E107+F107</f>
        <v>325000</v>
      </c>
      <c r="H107" s="191">
        <f>G107*25%</f>
        <v>81250</v>
      </c>
      <c r="I107" s="192" t="s">
        <v>282</v>
      </c>
    </row>
    <row r="108" spans="1:9" ht="15.75" x14ac:dyDescent="0.25">
      <c r="A108" s="190"/>
      <c r="B108" s="193"/>
      <c r="C108" s="189" t="s">
        <v>12</v>
      </c>
      <c r="D108" s="189" t="s">
        <v>15</v>
      </c>
      <c r="E108" s="200">
        <v>225000</v>
      </c>
      <c r="F108" s="191">
        <v>50000</v>
      </c>
      <c r="G108" s="191">
        <f>E108+F108</f>
        <v>275000</v>
      </c>
      <c r="H108" s="191">
        <f>G108*25%</f>
        <v>68750</v>
      </c>
      <c r="I108" s="192" t="s">
        <v>282</v>
      </c>
    </row>
    <row r="109" spans="1:9" ht="15.75" x14ac:dyDescent="0.25">
      <c r="A109" s="217"/>
      <c r="B109" s="214"/>
      <c r="C109" s="215"/>
      <c r="D109" s="215"/>
      <c r="E109" s="218"/>
      <c r="F109" s="218"/>
      <c r="G109" s="218"/>
      <c r="H109" s="218"/>
      <c r="I109" s="219"/>
    </row>
    <row r="110" spans="1:9" ht="15.75" x14ac:dyDescent="0.25">
      <c r="A110" s="189"/>
      <c r="B110" s="197"/>
      <c r="C110" s="198"/>
      <c r="D110" s="198"/>
      <c r="E110" s="200"/>
      <c r="F110" s="200"/>
      <c r="G110" s="200"/>
      <c r="H110" s="200"/>
      <c r="I110" s="196"/>
    </row>
    <row r="111" spans="1:9" ht="15.75" x14ac:dyDescent="0.25">
      <c r="A111" s="189">
        <v>4</v>
      </c>
      <c r="B111" s="197" t="s">
        <v>263</v>
      </c>
      <c r="C111" s="198" t="s">
        <v>9</v>
      </c>
      <c r="D111" s="198" t="s">
        <v>13</v>
      </c>
      <c r="E111" s="200">
        <v>300000</v>
      </c>
      <c r="F111" s="200">
        <f>F88*2</f>
        <v>400000</v>
      </c>
      <c r="G111" s="191">
        <f>E111+F111</f>
        <v>700000</v>
      </c>
      <c r="H111" s="191">
        <f>G111*25%</f>
        <v>175000</v>
      </c>
      <c r="I111" s="192" t="s">
        <v>282</v>
      </c>
    </row>
    <row r="112" spans="1:9" ht="15.75" x14ac:dyDescent="0.25">
      <c r="A112" s="190"/>
      <c r="B112" s="197"/>
      <c r="C112" s="198" t="s">
        <v>10</v>
      </c>
      <c r="D112" s="198" t="s">
        <v>14</v>
      </c>
      <c r="E112" s="200">
        <v>275000</v>
      </c>
      <c r="F112" s="200">
        <f>F89*2</f>
        <v>350000</v>
      </c>
      <c r="G112" s="191">
        <f>E112+F112</f>
        <v>625000</v>
      </c>
      <c r="H112" s="191">
        <f>G112*25%</f>
        <v>156250</v>
      </c>
      <c r="I112" s="192" t="s">
        <v>282</v>
      </c>
    </row>
    <row r="113" spans="1:9" ht="15.75" x14ac:dyDescent="0.25">
      <c r="A113" s="190"/>
      <c r="B113" s="197"/>
      <c r="C113" s="198" t="s">
        <v>11</v>
      </c>
      <c r="D113" s="198" t="s">
        <v>13</v>
      </c>
      <c r="E113" s="200">
        <v>250000</v>
      </c>
      <c r="F113" s="200">
        <f>F90*2</f>
        <v>300000</v>
      </c>
      <c r="G113" s="191">
        <f>E113+F113</f>
        <v>550000</v>
      </c>
      <c r="H113" s="191">
        <f>G113*25%</f>
        <v>137500</v>
      </c>
      <c r="I113" s="192" t="s">
        <v>282</v>
      </c>
    </row>
    <row r="114" spans="1:9" ht="15.75" x14ac:dyDescent="0.25">
      <c r="A114" s="190"/>
      <c r="B114" s="197"/>
      <c r="C114" s="198" t="s">
        <v>12</v>
      </c>
      <c r="D114" s="198" t="s">
        <v>15</v>
      </c>
      <c r="E114" s="200">
        <v>225000</v>
      </c>
      <c r="F114" s="200">
        <v>200000</v>
      </c>
      <c r="G114" s="191">
        <f>E114+F114</f>
        <v>425000</v>
      </c>
      <c r="H114" s="191">
        <f>G114*25%</f>
        <v>106250</v>
      </c>
      <c r="I114" s="192" t="s">
        <v>282</v>
      </c>
    </row>
    <row r="115" spans="1:9" ht="15.75" x14ac:dyDescent="0.25">
      <c r="A115" s="190"/>
      <c r="B115" s="197"/>
      <c r="C115" s="198"/>
      <c r="D115" s="198"/>
      <c r="E115" s="200"/>
      <c r="F115" s="200"/>
      <c r="G115" s="191"/>
      <c r="H115" s="191"/>
      <c r="I115" s="196"/>
    </row>
    <row r="116" spans="1:9" ht="20.25" customHeight="1" x14ac:dyDescent="0.25">
      <c r="A116" s="186">
        <v>5</v>
      </c>
      <c r="B116" s="220" t="s">
        <v>23</v>
      </c>
      <c r="C116" s="242" t="s">
        <v>9</v>
      </c>
      <c r="D116" s="186" t="s">
        <v>13</v>
      </c>
      <c r="E116" s="222">
        <v>50000</v>
      </c>
      <c r="F116" s="222">
        <v>50000</v>
      </c>
      <c r="G116" s="222">
        <f>E116+F116</f>
        <v>100000</v>
      </c>
      <c r="H116" s="222">
        <f>E116/4</f>
        <v>12500</v>
      </c>
      <c r="I116" s="220" t="s">
        <v>294</v>
      </c>
    </row>
    <row r="117" spans="1:9" ht="17.25" customHeight="1" x14ac:dyDescent="0.25">
      <c r="A117" s="194"/>
      <c r="B117" s="201"/>
      <c r="C117" s="243" t="s">
        <v>10</v>
      </c>
      <c r="D117" s="194"/>
      <c r="E117" s="202">
        <v>100000</v>
      </c>
      <c r="F117" s="202">
        <v>50000</v>
      </c>
      <c r="G117" s="202">
        <f>E117+F117</f>
        <v>150000</v>
      </c>
      <c r="H117" s="202"/>
      <c r="I117" s="238" t="s">
        <v>321</v>
      </c>
    </row>
    <row r="118" spans="1:9" ht="16.5" customHeight="1" x14ac:dyDescent="0.25">
      <c r="A118" s="256"/>
      <c r="B118" s="257"/>
      <c r="C118" s="243" t="s">
        <v>11</v>
      </c>
      <c r="D118" s="256"/>
      <c r="E118" s="202">
        <v>150000</v>
      </c>
      <c r="F118" s="202">
        <v>50000</v>
      </c>
      <c r="G118" s="202">
        <f>E118+F118</f>
        <v>200000</v>
      </c>
      <c r="H118" s="202"/>
      <c r="I118" s="257" t="s">
        <v>322</v>
      </c>
    </row>
    <row r="119" spans="1:9" ht="16.5" customHeight="1" x14ac:dyDescent="0.25">
      <c r="A119" s="262"/>
      <c r="B119" s="263"/>
      <c r="C119" s="264"/>
      <c r="D119" s="262"/>
      <c r="E119" s="265"/>
      <c r="F119" s="265"/>
      <c r="G119" s="265"/>
      <c r="H119" s="265"/>
      <c r="I119" s="263"/>
    </row>
    <row r="120" spans="1:9" ht="16.5" customHeight="1" x14ac:dyDescent="0.25">
      <c r="A120" s="249"/>
      <c r="B120" s="255"/>
      <c r="C120" s="250"/>
      <c r="D120" s="249"/>
      <c r="E120" s="251"/>
      <c r="F120" s="251"/>
      <c r="G120" s="251"/>
      <c r="H120" s="251"/>
      <c r="I120" s="255"/>
    </row>
    <row r="121" spans="1:9" ht="16.5" customHeight="1" x14ac:dyDescent="0.25">
      <c r="A121" s="249"/>
      <c r="B121" s="255"/>
      <c r="C121" s="250"/>
      <c r="D121" s="249"/>
      <c r="E121" s="251"/>
      <c r="F121" s="251"/>
      <c r="G121" s="251"/>
      <c r="H121" s="251"/>
      <c r="I121" s="255"/>
    </row>
    <row r="122" spans="1:9" ht="16.5" customHeight="1" x14ac:dyDescent="0.25">
      <c r="A122" s="249"/>
      <c r="B122" s="239"/>
      <c r="C122" s="250"/>
      <c r="D122" s="249"/>
      <c r="E122" s="251"/>
      <c r="F122" s="251"/>
      <c r="G122" s="251"/>
      <c r="H122" s="251"/>
      <c r="I122" s="239"/>
    </row>
    <row r="123" spans="1:9" ht="16.5" customHeight="1" x14ac:dyDescent="0.25">
      <c r="A123" s="249"/>
      <c r="B123" s="239"/>
      <c r="C123" s="250"/>
      <c r="D123" s="249"/>
      <c r="E123" s="251"/>
      <c r="F123" s="251"/>
      <c r="G123" s="251"/>
      <c r="H123" s="251"/>
      <c r="I123" s="252">
        <v>5</v>
      </c>
    </row>
    <row r="124" spans="1:9" ht="18" customHeight="1" x14ac:dyDescent="0.25">
      <c r="A124" s="240"/>
      <c r="B124" s="241"/>
      <c r="C124" s="253"/>
      <c r="D124" s="240"/>
      <c r="E124" s="202"/>
      <c r="F124" s="202"/>
      <c r="G124" s="202"/>
      <c r="H124" s="202"/>
      <c r="I124" s="254" t="s">
        <v>262</v>
      </c>
    </row>
    <row r="125" spans="1:9" ht="33" customHeight="1" x14ac:dyDescent="0.25">
      <c r="A125" s="198">
        <v>6</v>
      </c>
      <c r="B125" s="197" t="s">
        <v>25</v>
      </c>
      <c r="C125" s="197"/>
      <c r="D125" s="198" t="s">
        <v>13</v>
      </c>
      <c r="E125" s="200">
        <v>95000</v>
      </c>
      <c r="F125" s="200">
        <v>0</v>
      </c>
      <c r="G125" s="200">
        <f>E125</f>
        <v>95000</v>
      </c>
      <c r="H125" s="200">
        <f>E125/4</f>
        <v>23750</v>
      </c>
      <c r="I125" s="196" t="s">
        <v>282</v>
      </c>
    </row>
    <row r="126" spans="1:9" x14ac:dyDescent="0.25">
      <c r="A126" s="190"/>
      <c r="B126" s="190"/>
      <c r="C126" s="190"/>
      <c r="D126" s="189" t="s">
        <v>14</v>
      </c>
      <c r="E126" s="191">
        <v>60000</v>
      </c>
      <c r="F126" s="191">
        <v>0</v>
      </c>
      <c r="G126" s="191">
        <f t="shared" ref="G126:G133" si="1">E126+F126</f>
        <v>60000</v>
      </c>
      <c r="H126" s="191">
        <f>E126/4</f>
        <v>15000</v>
      </c>
      <c r="I126" s="192" t="s">
        <v>295</v>
      </c>
    </row>
    <row r="127" spans="1:9" x14ac:dyDescent="0.25">
      <c r="A127" s="190"/>
      <c r="B127" s="190"/>
      <c r="C127" s="190"/>
      <c r="D127" s="189" t="s">
        <v>13</v>
      </c>
      <c r="E127" s="191">
        <v>40000</v>
      </c>
      <c r="F127" s="191">
        <v>0</v>
      </c>
      <c r="G127" s="191">
        <f t="shared" si="1"/>
        <v>40000</v>
      </c>
      <c r="H127" s="191">
        <f t="shared" ref="H127:H136" si="2">E127/4</f>
        <v>10000</v>
      </c>
      <c r="I127" s="192" t="s">
        <v>296</v>
      </c>
    </row>
    <row r="128" spans="1:9" x14ac:dyDescent="0.25">
      <c r="A128" s="190"/>
      <c r="B128" s="190"/>
      <c r="C128" s="190"/>
      <c r="D128" s="189" t="s">
        <v>26</v>
      </c>
      <c r="E128" s="191">
        <v>20000</v>
      </c>
      <c r="F128" s="191">
        <v>0</v>
      </c>
      <c r="G128" s="191">
        <f t="shared" si="1"/>
        <v>20000</v>
      </c>
      <c r="H128" s="191">
        <f t="shared" si="2"/>
        <v>5000</v>
      </c>
      <c r="I128" s="192" t="s">
        <v>297</v>
      </c>
    </row>
    <row r="129" spans="1:9" ht="18" customHeight="1" x14ac:dyDescent="0.25">
      <c r="A129" s="190"/>
      <c r="B129" s="190"/>
      <c r="C129" s="190"/>
      <c r="D129" s="189" t="s">
        <v>13</v>
      </c>
      <c r="E129" s="191">
        <v>10000</v>
      </c>
      <c r="F129" s="191">
        <v>0</v>
      </c>
      <c r="G129" s="191">
        <f t="shared" si="1"/>
        <v>10000</v>
      </c>
      <c r="H129" s="191">
        <f t="shared" si="2"/>
        <v>2500</v>
      </c>
      <c r="I129" s="192" t="s">
        <v>298</v>
      </c>
    </row>
    <row r="130" spans="1:9" x14ac:dyDescent="0.25">
      <c r="A130" s="190"/>
      <c r="B130" s="190"/>
      <c r="C130" s="190"/>
      <c r="D130" s="189" t="s">
        <v>14</v>
      </c>
      <c r="E130" s="191">
        <v>5000</v>
      </c>
      <c r="F130" s="191">
        <v>0</v>
      </c>
      <c r="G130" s="191">
        <f t="shared" si="1"/>
        <v>5000</v>
      </c>
      <c r="H130" s="191">
        <f t="shared" si="2"/>
        <v>1250</v>
      </c>
      <c r="I130" s="192" t="s">
        <v>299</v>
      </c>
    </row>
    <row r="131" spans="1:9" x14ac:dyDescent="0.25">
      <c r="A131" s="190"/>
      <c r="B131" s="190"/>
      <c r="C131" s="190"/>
      <c r="D131" s="189" t="s">
        <v>13</v>
      </c>
      <c r="E131" s="191">
        <v>4400</v>
      </c>
      <c r="F131" s="191">
        <v>0</v>
      </c>
      <c r="G131" s="191">
        <f t="shared" si="1"/>
        <v>4400</v>
      </c>
      <c r="H131" s="191">
        <f t="shared" si="2"/>
        <v>1100</v>
      </c>
      <c r="I131" s="192" t="s">
        <v>300</v>
      </c>
    </row>
    <row r="132" spans="1:9" x14ac:dyDescent="0.25">
      <c r="A132" s="190"/>
      <c r="B132" s="190"/>
      <c r="C132" s="190"/>
      <c r="D132" s="189" t="s">
        <v>15</v>
      </c>
      <c r="E132" s="191">
        <v>3500</v>
      </c>
      <c r="F132" s="191">
        <v>0</v>
      </c>
      <c r="G132" s="191">
        <f t="shared" si="1"/>
        <v>3500</v>
      </c>
      <c r="H132" s="191">
        <f t="shared" si="2"/>
        <v>875</v>
      </c>
      <c r="I132" s="192" t="s">
        <v>301</v>
      </c>
    </row>
    <row r="133" spans="1:9" x14ac:dyDescent="0.25">
      <c r="A133" s="190"/>
      <c r="B133" s="190"/>
      <c r="C133" s="190"/>
      <c r="D133" s="189" t="s">
        <v>13</v>
      </c>
      <c r="E133" s="191">
        <v>2800</v>
      </c>
      <c r="F133" s="191">
        <v>0</v>
      </c>
      <c r="G133" s="191">
        <f t="shared" si="1"/>
        <v>2800</v>
      </c>
      <c r="H133" s="191">
        <f t="shared" si="2"/>
        <v>700</v>
      </c>
      <c r="I133" s="192" t="s">
        <v>302</v>
      </c>
    </row>
    <row r="134" spans="1:9" ht="33" customHeight="1" x14ac:dyDescent="0.25">
      <c r="A134" s="190"/>
      <c r="B134" s="190"/>
      <c r="C134" s="190"/>
      <c r="D134" s="189" t="s">
        <v>13</v>
      </c>
      <c r="E134" s="191">
        <v>2000</v>
      </c>
      <c r="F134" s="191">
        <v>0</v>
      </c>
      <c r="G134" s="191">
        <f>E134</f>
        <v>2000</v>
      </c>
      <c r="H134" s="191">
        <f t="shared" si="2"/>
        <v>500</v>
      </c>
      <c r="I134" s="192" t="s">
        <v>303</v>
      </c>
    </row>
    <row r="135" spans="1:9" ht="32.25" customHeight="1" x14ac:dyDescent="0.25">
      <c r="A135" s="223">
        <v>7</v>
      </c>
      <c r="B135" s="224" t="s">
        <v>324</v>
      </c>
      <c r="C135" s="224"/>
      <c r="D135" s="223" t="s">
        <v>36</v>
      </c>
      <c r="E135" s="225">
        <v>2500</v>
      </c>
      <c r="F135" s="225">
        <v>0</v>
      </c>
      <c r="G135" s="225">
        <f>E135</f>
        <v>2500</v>
      </c>
      <c r="H135" s="225">
        <f t="shared" si="2"/>
        <v>625</v>
      </c>
      <c r="I135" s="226" t="s">
        <v>304</v>
      </c>
    </row>
    <row r="136" spans="1:9" ht="30" x14ac:dyDescent="0.25">
      <c r="A136" s="190"/>
      <c r="B136" s="190"/>
      <c r="C136" s="190"/>
      <c r="D136" s="189" t="s">
        <v>37</v>
      </c>
      <c r="E136" s="191">
        <v>5000</v>
      </c>
      <c r="F136" s="191">
        <v>0</v>
      </c>
      <c r="G136" s="191">
        <f>E136</f>
        <v>5000</v>
      </c>
      <c r="H136" s="191">
        <f t="shared" si="2"/>
        <v>1250</v>
      </c>
      <c r="I136" s="192" t="s">
        <v>305</v>
      </c>
    </row>
    <row r="137" spans="1:9" ht="15.75" x14ac:dyDescent="0.25">
      <c r="A137" s="217"/>
      <c r="B137" s="217"/>
      <c r="C137" s="217"/>
      <c r="D137" s="227"/>
      <c r="E137" s="227"/>
      <c r="F137" s="227"/>
      <c r="G137" s="227"/>
      <c r="H137" s="227"/>
      <c r="I137" s="213"/>
    </row>
    <row r="138" spans="1:9" ht="35.25" customHeight="1" x14ac:dyDescent="0.25">
      <c r="A138" s="189">
        <v>8</v>
      </c>
      <c r="B138" s="190" t="s">
        <v>325</v>
      </c>
      <c r="C138" s="190"/>
      <c r="D138" s="189" t="s">
        <v>36</v>
      </c>
      <c r="E138" s="187">
        <v>500</v>
      </c>
      <c r="F138" s="187">
        <v>0</v>
      </c>
      <c r="G138" s="187">
        <f>E138</f>
        <v>500</v>
      </c>
      <c r="H138" s="187">
        <v>125</v>
      </c>
      <c r="I138" s="192" t="s">
        <v>304</v>
      </c>
    </row>
    <row r="139" spans="1:9" ht="43.5" customHeight="1" x14ac:dyDescent="0.25">
      <c r="A139" s="190"/>
      <c r="B139" s="190"/>
      <c r="C139" s="190"/>
      <c r="D139" s="189" t="s">
        <v>37</v>
      </c>
      <c r="E139" s="191">
        <v>1000</v>
      </c>
      <c r="F139" s="191">
        <v>0</v>
      </c>
      <c r="G139" s="191">
        <f>E139</f>
        <v>1000</v>
      </c>
      <c r="H139" s="187">
        <v>250</v>
      </c>
      <c r="I139" s="192" t="s">
        <v>305</v>
      </c>
    </row>
    <row r="140" spans="1:9" ht="30.75" x14ac:dyDescent="0.25">
      <c r="A140" s="223">
        <v>9</v>
      </c>
      <c r="B140" s="228" t="s">
        <v>40</v>
      </c>
      <c r="C140" s="229"/>
      <c r="D140" s="221"/>
      <c r="E140" s="230"/>
      <c r="F140" s="230"/>
      <c r="G140" s="230"/>
      <c r="H140" s="230"/>
      <c r="I140" s="228"/>
    </row>
    <row r="141" spans="1:9" ht="15.75" x14ac:dyDescent="0.25">
      <c r="A141" s="187" t="s">
        <v>284</v>
      </c>
      <c r="B141" s="203" t="s">
        <v>310</v>
      </c>
      <c r="C141" s="197"/>
      <c r="D141" s="198" t="s">
        <v>13</v>
      </c>
      <c r="E141" s="200">
        <v>125000</v>
      </c>
      <c r="F141" s="200">
        <v>100000</v>
      </c>
      <c r="G141" s="191">
        <f>E141+F141</f>
        <v>225000</v>
      </c>
      <c r="H141" s="191">
        <f>E141/4</f>
        <v>31250</v>
      </c>
      <c r="I141" s="192" t="s">
        <v>282</v>
      </c>
    </row>
    <row r="142" spans="1:9" ht="15.75" x14ac:dyDescent="0.25">
      <c r="A142" s="187" t="s">
        <v>286</v>
      </c>
      <c r="B142" s="203" t="s">
        <v>311</v>
      </c>
      <c r="C142" s="197"/>
      <c r="D142" s="198" t="s">
        <v>13</v>
      </c>
      <c r="E142" s="200">
        <v>100000</v>
      </c>
      <c r="F142" s="200">
        <v>100000</v>
      </c>
      <c r="G142" s="191">
        <f>E142+F142</f>
        <v>200000</v>
      </c>
      <c r="H142" s="191">
        <f>E142/4</f>
        <v>25000</v>
      </c>
      <c r="I142" s="192" t="s">
        <v>282</v>
      </c>
    </row>
    <row r="143" spans="1:9" ht="15.75" x14ac:dyDescent="0.25">
      <c r="A143" s="187" t="s">
        <v>308</v>
      </c>
      <c r="B143" s="203" t="s">
        <v>35</v>
      </c>
      <c r="C143" s="197"/>
      <c r="D143" s="198" t="s">
        <v>13</v>
      </c>
      <c r="E143" s="200">
        <v>90000</v>
      </c>
      <c r="F143" s="200">
        <v>100000</v>
      </c>
      <c r="G143" s="191">
        <f>E143+F143</f>
        <v>190000</v>
      </c>
      <c r="H143" s="191">
        <f>E143/4</f>
        <v>22500</v>
      </c>
      <c r="I143" s="192" t="s">
        <v>282</v>
      </c>
    </row>
    <row r="144" spans="1:9" ht="22.5" customHeight="1" x14ac:dyDescent="0.25">
      <c r="A144" s="231" t="s">
        <v>309</v>
      </c>
      <c r="B144" s="232" t="s">
        <v>312</v>
      </c>
      <c r="C144" s="217"/>
      <c r="D144" s="210" t="s">
        <v>13</v>
      </c>
      <c r="E144" s="212">
        <v>75000</v>
      </c>
      <c r="F144" s="212">
        <v>100000</v>
      </c>
      <c r="G144" s="244">
        <f>E144+F144</f>
        <v>175000</v>
      </c>
      <c r="H144" s="212">
        <v>18750</v>
      </c>
      <c r="I144" s="213" t="s">
        <v>282</v>
      </c>
    </row>
    <row r="145" spans="1:9" ht="15.75" x14ac:dyDescent="0.25">
      <c r="A145" s="189">
        <v>10</v>
      </c>
      <c r="B145" s="196" t="s">
        <v>45</v>
      </c>
      <c r="C145" s="197"/>
      <c r="D145" s="198"/>
      <c r="E145" s="195"/>
      <c r="F145" s="195"/>
      <c r="G145" s="195"/>
      <c r="H145" s="195"/>
      <c r="I145" s="196"/>
    </row>
    <row r="146" spans="1:9" ht="15.75" x14ac:dyDescent="0.25">
      <c r="A146" s="187" t="s">
        <v>284</v>
      </c>
      <c r="B146" s="203" t="s">
        <v>307</v>
      </c>
      <c r="C146" s="197"/>
      <c r="D146" s="198" t="s">
        <v>48</v>
      </c>
      <c r="E146" s="200">
        <v>500000</v>
      </c>
      <c r="F146" s="200">
        <v>0</v>
      </c>
      <c r="G146" s="200">
        <f>E146</f>
        <v>500000</v>
      </c>
      <c r="H146" s="200">
        <v>125000</v>
      </c>
      <c r="I146" s="196" t="s">
        <v>306</v>
      </c>
    </row>
    <row r="147" spans="1:9" ht="15.75" x14ac:dyDescent="0.25">
      <c r="A147" s="187" t="s">
        <v>286</v>
      </c>
      <c r="B147" s="203" t="s">
        <v>317</v>
      </c>
      <c r="C147" s="197"/>
      <c r="D147" s="198" t="s">
        <v>48</v>
      </c>
      <c r="E147" s="200">
        <v>500000</v>
      </c>
      <c r="F147" s="200">
        <v>0</v>
      </c>
      <c r="G147" s="200">
        <f>E147</f>
        <v>500000</v>
      </c>
      <c r="H147" s="200">
        <v>125000</v>
      </c>
      <c r="I147" s="196" t="s">
        <v>306</v>
      </c>
    </row>
    <row r="148" spans="1:9" x14ac:dyDescent="0.25">
      <c r="A148" s="223">
        <v>11</v>
      </c>
      <c r="B148" s="226" t="s">
        <v>49</v>
      </c>
      <c r="C148" s="224"/>
      <c r="D148" s="284"/>
      <c r="E148" s="233"/>
      <c r="F148" s="233"/>
      <c r="G148" s="233"/>
      <c r="H148" s="233"/>
      <c r="I148" s="226"/>
    </row>
    <row r="149" spans="1:9" ht="30" x14ac:dyDescent="0.25">
      <c r="A149" s="187" t="s">
        <v>284</v>
      </c>
      <c r="B149" s="204" t="s">
        <v>313</v>
      </c>
      <c r="C149" s="190"/>
      <c r="D149" s="285"/>
      <c r="E149" s="191">
        <v>375000</v>
      </c>
      <c r="F149" s="191">
        <v>0</v>
      </c>
      <c r="G149" s="191">
        <f>E149</f>
        <v>375000</v>
      </c>
      <c r="H149" s="191">
        <v>93750</v>
      </c>
      <c r="I149" s="192" t="s">
        <v>38</v>
      </c>
    </row>
    <row r="150" spans="1:9" ht="30" x14ac:dyDescent="0.25">
      <c r="A150" s="187" t="s">
        <v>286</v>
      </c>
      <c r="B150" s="204" t="s">
        <v>314</v>
      </c>
      <c r="C150" s="190"/>
      <c r="D150" s="285"/>
      <c r="E150" s="187">
        <v>125000</v>
      </c>
      <c r="F150" s="187">
        <v>0</v>
      </c>
      <c r="G150" s="187">
        <f>E150</f>
        <v>125000</v>
      </c>
      <c r="H150" s="187"/>
      <c r="I150" s="192" t="s">
        <v>38</v>
      </c>
    </row>
    <row r="151" spans="1:9" ht="15.75" x14ac:dyDescent="0.25">
      <c r="A151" s="217"/>
      <c r="B151" s="227"/>
      <c r="C151" s="217"/>
      <c r="D151" s="286"/>
      <c r="E151" s="212" t="s">
        <v>262</v>
      </c>
      <c r="F151" s="212"/>
      <c r="G151" s="212"/>
      <c r="H151" s="212">
        <v>31250</v>
      </c>
      <c r="I151" s="234"/>
    </row>
    <row r="152" spans="1:9" ht="39.75" customHeight="1" x14ac:dyDescent="0.25">
      <c r="A152" s="235">
        <v>12</v>
      </c>
      <c r="B152" s="236" t="s">
        <v>52</v>
      </c>
      <c r="C152" s="235"/>
      <c r="D152" s="235"/>
      <c r="E152" s="237">
        <v>125000</v>
      </c>
      <c r="F152" s="237">
        <v>0</v>
      </c>
      <c r="G152" s="237">
        <f>E152</f>
        <v>125000</v>
      </c>
      <c r="H152" s="237">
        <v>31250</v>
      </c>
      <c r="I152" s="236" t="s">
        <v>38</v>
      </c>
    </row>
    <row r="153" spans="1:9" ht="33.75" customHeight="1" x14ac:dyDescent="0.25">
      <c r="A153" s="205">
        <v>13</v>
      </c>
      <c r="B153" s="206" t="s">
        <v>53</v>
      </c>
      <c r="C153" s="205"/>
      <c r="D153" s="205"/>
      <c r="E153" s="207">
        <v>500000</v>
      </c>
      <c r="F153" s="207">
        <v>0</v>
      </c>
      <c r="G153" s="207">
        <f>E153</f>
        <v>500000</v>
      </c>
      <c r="H153" s="207">
        <v>125000</v>
      </c>
      <c r="I153" s="206" t="s">
        <v>54</v>
      </c>
    </row>
    <row r="154" spans="1:9" x14ac:dyDescent="0.25">
      <c r="A154" s="31"/>
    </row>
    <row r="155" spans="1:9" ht="15.75" x14ac:dyDescent="0.25">
      <c r="G155" s="145"/>
      <c r="H155" s="145"/>
      <c r="I155" s="145"/>
    </row>
    <row r="156" spans="1:9" ht="15.75" x14ac:dyDescent="0.25">
      <c r="G156" s="145" t="s">
        <v>315</v>
      </c>
      <c r="H156" s="145"/>
      <c r="I156" s="145"/>
    </row>
    <row r="157" spans="1:9" ht="15.75" x14ac:dyDescent="0.25">
      <c r="G157" s="145"/>
      <c r="H157" s="145"/>
      <c r="I157" s="145"/>
    </row>
    <row r="158" spans="1:9" ht="15.75" x14ac:dyDescent="0.25">
      <c r="G158" s="145" t="s">
        <v>328</v>
      </c>
      <c r="H158" s="145"/>
      <c r="I158" s="145"/>
    </row>
    <row r="159" spans="1:9" ht="15.75" x14ac:dyDescent="0.25">
      <c r="G159" s="145"/>
      <c r="H159" s="145"/>
      <c r="I159" s="145"/>
    </row>
    <row r="160" spans="1:9" ht="15.75" x14ac:dyDescent="0.25">
      <c r="G160" s="145" t="s">
        <v>316</v>
      </c>
      <c r="H160" s="145"/>
      <c r="I160" s="145"/>
    </row>
    <row r="161" spans="7:9" ht="15.75" x14ac:dyDescent="0.25">
      <c r="G161" s="145"/>
      <c r="H161" s="145"/>
      <c r="I161" s="145"/>
    </row>
    <row r="162" spans="7:9" ht="15.75" x14ac:dyDescent="0.25">
      <c r="G162" s="145"/>
      <c r="H162" s="145"/>
      <c r="I162" s="145"/>
    </row>
    <row r="169" spans="7:9" ht="15.75" x14ac:dyDescent="0.25">
      <c r="I169" s="145">
        <v>6</v>
      </c>
    </row>
  </sheetData>
  <mergeCells count="19">
    <mergeCell ref="B48:E48"/>
    <mergeCell ref="B25:E25"/>
    <mergeCell ref="B31:E31"/>
    <mergeCell ref="B64:E64"/>
    <mergeCell ref="D148:D151"/>
    <mergeCell ref="A8:I8"/>
    <mergeCell ref="A15:A18"/>
    <mergeCell ref="A38:A41"/>
    <mergeCell ref="G10:G11"/>
    <mergeCell ref="I10:I11"/>
    <mergeCell ref="A10:A11"/>
    <mergeCell ref="B10:B11"/>
    <mergeCell ref="C10:C11"/>
    <mergeCell ref="D10:D11"/>
    <mergeCell ref="B70:E70"/>
    <mergeCell ref="B98:E98"/>
    <mergeCell ref="B104:E104"/>
    <mergeCell ref="E10:E11"/>
    <mergeCell ref="F10:F11"/>
  </mergeCells>
  <pageMargins left="0.78740157480314965" right="0.55118110236220474" top="0.78740157480314965" bottom="0.74803149606299213" header="0.31496062992125984" footer="1.4960629921259843"/>
  <pageSetup paperSize="258" scale="80" fitToHeight="4" orientation="portrait" verticalDpi="360" r:id="rId1"/>
  <rowBreaks count="2" manualBreakCount="2">
    <brk id="63" max="8" man="1"/>
    <brk id="12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96"/>
  <sheetViews>
    <sheetView workbookViewId="0">
      <selection activeCell="I10" sqref="I10"/>
    </sheetView>
  </sheetViews>
  <sheetFormatPr defaultRowHeight="15" x14ac:dyDescent="0.25"/>
  <cols>
    <col min="1" max="1" width="7.42578125" customWidth="1"/>
    <col min="2" max="2" width="20.140625" customWidth="1"/>
    <col min="5" max="5" width="14" customWidth="1"/>
    <col min="6" max="7" width="11.42578125" customWidth="1"/>
    <col min="9" max="9" width="15" customWidth="1"/>
    <col min="10" max="10" width="4.42578125" customWidth="1"/>
    <col min="11" max="11" width="7.140625" customWidth="1"/>
    <col min="12" max="12" width="7.42578125" customWidth="1"/>
    <col min="13" max="13" width="5.5703125" customWidth="1"/>
    <col min="14" max="14" width="7.28515625" customWidth="1"/>
    <col min="15" max="16" width="6.5703125" customWidth="1"/>
    <col min="18" max="18" width="14.7109375" customWidth="1"/>
  </cols>
  <sheetData>
    <row r="3" spans="1:18" ht="15.75" thickBot="1" x14ac:dyDescent="0.3"/>
    <row r="4" spans="1:18" ht="27" customHeight="1" x14ac:dyDescent="0.25">
      <c r="A4" s="300" t="s">
        <v>0</v>
      </c>
      <c r="B4" s="300" t="s">
        <v>1</v>
      </c>
      <c r="C4" s="300" t="s">
        <v>2</v>
      </c>
      <c r="D4" s="300" t="s">
        <v>3</v>
      </c>
      <c r="E4" s="300" t="s">
        <v>73</v>
      </c>
      <c r="F4" s="300" t="s">
        <v>71</v>
      </c>
      <c r="G4" s="300" t="s">
        <v>72</v>
      </c>
      <c r="H4" s="2" t="s">
        <v>5</v>
      </c>
      <c r="I4" s="300" t="s">
        <v>6</v>
      </c>
    </row>
    <row r="5" spans="1:18" ht="33" customHeight="1" thickBot="1" x14ac:dyDescent="0.3">
      <c r="A5" s="301"/>
      <c r="B5" s="301"/>
      <c r="C5" s="301"/>
      <c r="D5" s="301"/>
      <c r="E5" s="301"/>
      <c r="F5" s="301"/>
      <c r="G5" s="301"/>
      <c r="H5" s="3">
        <v>0.25</v>
      </c>
      <c r="I5" s="301"/>
      <c r="K5" s="52">
        <v>0.2</v>
      </c>
      <c r="L5" s="52">
        <v>0.25</v>
      </c>
      <c r="N5" s="52">
        <v>0.25</v>
      </c>
    </row>
    <row r="6" spans="1:18" ht="15.75" thickBot="1" x14ac:dyDescent="0.3">
      <c r="A6" s="49">
        <v>1</v>
      </c>
      <c r="B6" s="5">
        <v>2</v>
      </c>
      <c r="C6" s="5">
        <v>3</v>
      </c>
      <c r="D6" s="5">
        <v>4</v>
      </c>
      <c r="E6" s="5">
        <v>5</v>
      </c>
      <c r="F6" s="5"/>
      <c r="G6" s="5"/>
      <c r="H6" s="5">
        <v>6</v>
      </c>
      <c r="I6" s="5">
        <v>7</v>
      </c>
    </row>
    <row r="7" spans="1:18" ht="27.75" customHeight="1" x14ac:dyDescent="0.25">
      <c r="A7" s="290">
        <v>1</v>
      </c>
      <c r="B7" s="293" t="s">
        <v>7</v>
      </c>
      <c r="C7" s="290"/>
      <c r="D7" s="290"/>
      <c r="E7" s="290"/>
      <c r="F7" s="47"/>
      <c r="G7" s="47"/>
      <c r="H7" s="290"/>
      <c r="I7" s="290"/>
    </row>
    <row r="8" spans="1:18" x14ac:dyDescent="0.25">
      <c r="A8" s="291"/>
      <c r="B8" s="298"/>
      <c r="C8" s="291"/>
      <c r="D8" s="291"/>
      <c r="E8" s="291"/>
      <c r="F8" s="48"/>
      <c r="G8" s="48"/>
      <c r="H8" s="291"/>
      <c r="I8" s="291"/>
    </row>
    <row r="9" spans="1:18" x14ac:dyDescent="0.25">
      <c r="A9" s="48"/>
      <c r="B9" s="60" t="s">
        <v>260</v>
      </c>
      <c r="C9" s="8"/>
      <c r="D9" s="8"/>
      <c r="E9" s="8"/>
      <c r="F9" s="8"/>
      <c r="G9" s="8"/>
      <c r="H9" s="8"/>
      <c r="I9" s="8"/>
    </row>
    <row r="10" spans="1:18" x14ac:dyDescent="0.25">
      <c r="A10" s="291"/>
      <c r="B10" s="299" t="s">
        <v>74</v>
      </c>
      <c r="C10" s="8" t="s">
        <v>9</v>
      </c>
      <c r="D10" s="67" t="s">
        <v>13</v>
      </c>
      <c r="E10" s="75">
        <v>172500</v>
      </c>
      <c r="F10" s="75">
        <f>'harga titik'!C5</f>
        <v>200000</v>
      </c>
      <c r="G10" s="75">
        <f>E10+F10</f>
        <v>372500</v>
      </c>
      <c r="H10" s="75">
        <f>G10*25%</f>
        <v>93125</v>
      </c>
      <c r="I10" s="8" t="s">
        <v>16</v>
      </c>
      <c r="K10" s="10">
        <f>E10*$K$5</f>
        <v>34500</v>
      </c>
      <c r="L10" s="10">
        <f>E10*$L$5</f>
        <v>43125</v>
      </c>
      <c r="M10" s="53">
        <f>L10/K10</f>
        <v>1.25</v>
      </c>
      <c r="N10" s="10">
        <f>G10*$N$5</f>
        <v>93125</v>
      </c>
      <c r="O10" s="53">
        <f>N10/K10</f>
        <v>2.6992753623188408</v>
      </c>
      <c r="P10" s="53"/>
      <c r="Q10" s="46">
        <f>[1]rek!$G$10+[1]rek!$G$15</f>
        <v>4341.6400000000003</v>
      </c>
      <c r="R10" s="10">
        <f>Q10*H10</f>
        <v>404315225.00000006</v>
      </c>
    </row>
    <row r="11" spans="1:18" x14ac:dyDescent="0.25">
      <c r="A11" s="291"/>
      <c r="B11" s="299"/>
      <c r="C11" s="8" t="s">
        <v>10</v>
      </c>
      <c r="D11" s="67" t="s">
        <v>14</v>
      </c>
      <c r="E11" s="75">
        <v>152500</v>
      </c>
      <c r="F11" s="75">
        <f>'harga titik'!E5</f>
        <v>175000</v>
      </c>
      <c r="G11" s="75">
        <f>E11+F11</f>
        <v>327500</v>
      </c>
      <c r="H11" s="75">
        <f>G11*25%</f>
        <v>81875</v>
      </c>
      <c r="I11" s="8" t="s">
        <v>16</v>
      </c>
      <c r="K11" s="10">
        <f>E11*$K$5</f>
        <v>30500</v>
      </c>
      <c r="L11" s="10">
        <f>E11*$L$5</f>
        <v>38125</v>
      </c>
      <c r="M11" s="53">
        <f>L11/K11</f>
        <v>1.25</v>
      </c>
      <c r="N11" s="10">
        <f>G11*$N$5</f>
        <v>81875</v>
      </c>
      <c r="O11" s="53">
        <f>N11/K11</f>
        <v>2.6844262295081966</v>
      </c>
      <c r="P11" s="53"/>
      <c r="Q11" s="46">
        <f>[1]rek!$G$49+[1]rek!$G$54</f>
        <v>758.63</v>
      </c>
      <c r="R11" s="10">
        <f>Q11*H11</f>
        <v>62112831.25</v>
      </c>
    </row>
    <row r="12" spans="1:18" x14ac:dyDescent="0.25">
      <c r="A12" s="291"/>
      <c r="B12" s="299"/>
      <c r="C12" s="8" t="s">
        <v>11</v>
      </c>
      <c r="D12" s="67" t="s">
        <v>13</v>
      </c>
      <c r="E12" s="75">
        <v>132500</v>
      </c>
      <c r="F12" s="75">
        <f>'harga titik'!G5</f>
        <v>150000</v>
      </c>
      <c r="G12" s="75">
        <f>E12+F12</f>
        <v>282500</v>
      </c>
      <c r="H12" s="75">
        <f>G12*25%</f>
        <v>70625</v>
      </c>
      <c r="I12" s="8" t="s">
        <v>16</v>
      </c>
      <c r="K12" s="10">
        <f>E12*$K$5</f>
        <v>26500</v>
      </c>
      <c r="L12" s="10">
        <f>E12*$L$5</f>
        <v>33125</v>
      </c>
      <c r="M12" s="53">
        <f>L12/K12</f>
        <v>1.25</v>
      </c>
      <c r="N12" s="10">
        <f>G12*$N$5</f>
        <v>70625</v>
      </c>
      <c r="O12" s="53">
        <f>N12/K12</f>
        <v>2.6650943396226414</v>
      </c>
      <c r="P12" s="53"/>
      <c r="Q12" s="46">
        <f>[1]rek!$G$88+[1]rek!$G$93</f>
        <v>676.96</v>
      </c>
      <c r="R12" s="10">
        <f>Q12*H12</f>
        <v>47810300</v>
      </c>
    </row>
    <row r="13" spans="1:18" x14ac:dyDescent="0.25">
      <c r="A13" s="291"/>
      <c r="B13" s="299"/>
      <c r="C13" s="8" t="s">
        <v>12</v>
      </c>
      <c r="D13" s="67" t="s">
        <v>15</v>
      </c>
      <c r="E13" s="75">
        <v>112500</v>
      </c>
      <c r="F13" s="75">
        <v>0</v>
      </c>
      <c r="G13" s="75">
        <f>E13+F13</f>
        <v>112500</v>
      </c>
      <c r="H13" s="75">
        <f>G13*25%</f>
        <v>28125</v>
      </c>
      <c r="I13" s="8" t="s">
        <v>17</v>
      </c>
      <c r="K13" s="10">
        <f>E13*$K$5</f>
        <v>22500</v>
      </c>
      <c r="L13" s="10">
        <f>E13*$L$5</f>
        <v>28125</v>
      </c>
      <c r="M13" s="53">
        <f>L13/K13</f>
        <v>1.25</v>
      </c>
      <c r="N13" s="10">
        <f>G13*$N$5</f>
        <v>28125</v>
      </c>
      <c r="O13" s="53">
        <f>N13/K13</f>
        <v>1.25</v>
      </c>
      <c r="P13" s="53"/>
      <c r="Q13" s="46">
        <f>+[1]rek!$G$127+[1]rek!$G$132</f>
        <v>585</v>
      </c>
      <c r="R13" s="10">
        <f>Q13*H13</f>
        <v>16453125</v>
      </c>
    </row>
    <row r="14" spans="1:18" x14ac:dyDescent="0.25">
      <c r="A14" s="48"/>
      <c r="B14" s="50" t="s">
        <v>75</v>
      </c>
      <c r="C14" s="8"/>
      <c r="D14" s="67"/>
      <c r="E14" s="75"/>
      <c r="F14" s="75"/>
      <c r="G14" s="75"/>
      <c r="H14" s="75"/>
      <c r="I14" s="8"/>
    </row>
    <row r="15" spans="1:18" x14ac:dyDescent="0.25">
      <c r="A15" s="48"/>
      <c r="B15" s="50"/>
      <c r="C15" s="8" t="s">
        <v>9</v>
      </c>
      <c r="D15" s="67" t="s">
        <v>13</v>
      </c>
      <c r="E15" s="75">
        <v>172500</v>
      </c>
      <c r="F15" s="75">
        <f>F25</f>
        <v>150000</v>
      </c>
      <c r="G15" s="75">
        <f>F15+E15</f>
        <v>322500</v>
      </c>
      <c r="H15" s="75">
        <f>F15+G15</f>
        <v>472500</v>
      </c>
      <c r="I15" s="8" t="s">
        <v>16</v>
      </c>
      <c r="K15" s="10">
        <f>E15*$K$5</f>
        <v>34500</v>
      </c>
      <c r="L15" s="10">
        <f>E15*$L$5</f>
        <v>43125</v>
      </c>
      <c r="M15" s="53">
        <f>L15/K15</f>
        <v>1.25</v>
      </c>
      <c r="N15" s="10">
        <f>G15*$N$5</f>
        <v>80625</v>
      </c>
      <c r="O15" s="53">
        <f>N15/K15</f>
        <v>2.3369565217391304</v>
      </c>
    </row>
    <row r="16" spans="1:18" x14ac:dyDescent="0.25">
      <c r="A16" s="48"/>
      <c r="B16" s="50"/>
      <c r="C16" s="8" t="s">
        <v>10</v>
      </c>
      <c r="D16" s="67" t="s">
        <v>14</v>
      </c>
      <c r="E16" s="75">
        <v>152500</v>
      </c>
      <c r="F16" s="75">
        <f>F26</f>
        <v>125000</v>
      </c>
      <c r="G16" s="75">
        <f>F16+E16</f>
        <v>277500</v>
      </c>
      <c r="H16" s="75">
        <f>F16+G16</f>
        <v>402500</v>
      </c>
      <c r="I16" s="8" t="s">
        <v>16</v>
      </c>
      <c r="K16" s="10">
        <f>E16*$K$5</f>
        <v>30500</v>
      </c>
      <c r="L16" s="10">
        <f>E16*$L$5</f>
        <v>38125</v>
      </c>
      <c r="M16" s="53">
        <f>L16/K16</f>
        <v>1.25</v>
      </c>
      <c r="N16" s="10">
        <f>G16*$N$5</f>
        <v>69375</v>
      </c>
      <c r="O16" s="53">
        <f>N16/K16</f>
        <v>2.2745901639344264</v>
      </c>
    </row>
    <row r="17" spans="1:18" x14ac:dyDescent="0.25">
      <c r="A17" s="48"/>
      <c r="B17" s="50"/>
      <c r="C17" s="8" t="s">
        <v>11</v>
      </c>
      <c r="D17" s="67" t="s">
        <v>13</v>
      </c>
      <c r="E17" s="75">
        <v>132500</v>
      </c>
      <c r="F17" s="75">
        <f>F27</f>
        <v>100000</v>
      </c>
      <c r="G17" s="75">
        <f>F17+E17</f>
        <v>232500</v>
      </c>
      <c r="H17" s="75">
        <f>F17+G17</f>
        <v>332500</v>
      </c>
      <c r="I17" s="8" t="s">
        <v>16</v>
      </c>
      <c r="K17" s="10">
        <f>E17*$K$5</f>
        <v>26500</v>
      </c>
      <c r="L17" s="10">
        <f>E17*$L$5</f>
        <v>33125</v>
      </c>
      <c r="M17" s="53">
        <f>L17/K17</f>
        <v>1.25</v>
      </c>
      <c r="N17" s="10">
        <f>G17*$N$5</f>
        <v>58125</v>
      </c>
      <c r="O17" s="53">
        <f>N17/K17</f>
        <v>2.1933962264150941</v>
      </c>
    </row>
    <row r="18" spans="1:18" x14ac:dyDescent="0.25">
      <c r="A18" s="48"/>
      <c r="B18" s="50"/>
      <c r="C18" s="8" t="s">
        <v>12</v>
      </c>
      <c r="D18" s="67" t="s">
        <v>15</v>
      </c>
      <c r="E18" s="75">
        <v>112500</v>
      </c>
      <c r="F18" s="75">
        <v>0</v>
      </c>
      <c r="G18" s="75">
        <f>F18+E18</f>
        <v>112500</v>
      </c>
      <c r="H18" s="75">
        <f>F18+G18</f>
        <v>112500</v>
      </c>
      <c r="I18" s="8" t="s">
        <v>17</v>
      </c>
      <c r="K18" s="10">
        <f>E18*$K$5</f>
        <v>22500</v>
      </c>
      <c r="L18" s="10">
        <f>E18*$L$5</f>
        <v>28125</v>
      </c>
      <c r="M18" s="53">
        <f>L18/K18</f>
        <v>1.25</v>
      </c>
      <c r="N18" s="10">
        <f>G18*$N$5</f>
        <v>28125</v>
      </c>
      <c r="O18" s="53">
        <f>N18/K18</f>
        <v>1.25</v>
      </c>
    </row>
    <row r="19" spans="1:18" x14ac:dyDescent="0.25">
      <c r="A19" s="48"/>
      <c r="B19" s="61" t="s">
        <v>261</v>
      </c>
      <c r="C19" s="8"/>
      <c r="D19" s="67"/>
      <c r="E19" s="75"/>
      <c r="F19" s="75"/>
      <c r="G19" s="75"/>
      <c r="H19" s="75"/>
      <c r="I19" s="8"/>
    </row>
    <row r="20" spans="1:18" x14ac:dyDescent="0.25">
      <c r="A20" s="291"/>
      <c r="B20" s="299" t="s">
        <v>74</v>
      </c>
      <c r="C20" s="8" t="s">
        <v>9</v>
      </c>
      <c r="D20" s="67" t="s">
        <v>13</v>
      </c>
      <c r="E20" s="75">
        <v>200000</v>
      </c>
      <c r="F20" s="75">
        <f>F10</f>
        <v>200000</v>
      </c>
      <c r="G20" s="75">
        <f>E20+F20</f>
        <v>400000</v>
      </c>
      <c r="H20" s="75">
        <f>G20*25%</f>
        <v>100000</v>
      </c>
      <c r="I20" s="8" t="s">
        <v>16</v>
      </c>
      <c r="K20" s="10">
        <f>E20*$K$5</f>
        <v>40000</v>
      </c>
      <c r="L20" s="10">
        <f>E20*$L$5</f>
        <v>50000</v>
      </c>
      <c r="M20" s="53">
        <f>L20/K20</f>
        <v>1.25</v>
      </c>
      <c r="N20" s="10">
        <f>G20*$N$5</f>
        <v>100000</v>
      </c>
      <c r="O20" s="53">
        <f>N20/K20</f>
        <v>2.5</v>
      </c>
      <c r="Q20" s="46">
        <f>[1]rek!$G$10+[1]rek!$G$16</f>
        <v>4271.54</v>
      </c>
      <c r="R20" s="10">
        <f>Q20*H20</f>
        <v>427154000</v>
      </c>
    </row>
    <row r="21" spans="1:18" x14ac:dyDescent="0.25">
      <c r="A21" s="291"/>
      <c r="B21" s="299"/>
      <c r="C21" s="8" t="s">
        <v>10</v>
      </c>
      <c r="D21" s="67" t="s">
        <v>14</v>
      </c>
      <c r="E21" s="75">
        <v>175000</v>
      </c>
      <c r="F21" s="75">
        <f>F11</f>
        <v>175000</v>
      </c>
      <c r="G21" s="75">
        <f>E21+F21</f>
        <v>350000</v>
      </c>
      <c r="H21" s="75">
        <f>G21*25%</f>
        <v>87500</v>
      </c>
      <c r="I21" s="8" t="s">
        <v>16</v>
      </c>
      <c r="K21" s="10">
        <f>E21*$K$5</f>
        <v>35000</v>
      </c>
      <c r="L21" s="10">
        <f>E21*$L$5</f>
        <v>43750</v>
      </c>
      <c r="M21" s="53">
        <f>L21/K21</f>
        <v>1.25</v>
      </c>
      <c r="N21" s="10">
        <f>G21*$N$5</f>
        <v>87500</v>
      </c>
      <c r="O21" s="53">
        <f>N21/K21</f>
        <v>2.5</v>
      </c>
      <c r="Q21" s="46">
        <f>[1]rek!$G$50+[1]rek!$G$55</f>
        <v>334</v>
      </c>
      <c r="R21" s="10">
        <f>Q21*H21</f>
        <v>29225000</v>
      </c>
    </row>
    <row r="22" spans="1:18" x14ac:dyDescent="0.25">
      <c r="A22" s="291"/>
      <c r="B22" s="299"/>
      <c r="C22" s="8" t="s">
        <v>11</v>
      </c>
      <c r="D22" s="67" t="s">
        <v>13</v>
      </c>
      <c r="E22" s="75">
        <v>150000</v>
      </c>
      <c r="F22" s="75">
        <f>F12</f>
        <v>150000</v>
      </c>
      <c r="G22" s="75">
        <f>E22+F22</f>
        <v>300000</v>
      </c>
      <c r="H22" s="75">
        <f>G22*25%</f>
        <v>75000</v>
      </c>
      <c r="I22" s="8" t="s">
        <v>16</v>
      </c>
      <c r="K22" s="10">
        <f>E22*$K$5</f>
        <v>30000</v>
      </c>
      <c r="L22" s="10">
        <f>E22*$L$5</f>
        <v>37500</v>
      </c>
      <c r="M22" s="53">
        <f>L22/K22</f>
        <v>1.25</v>
      </c>
      <c r="N22" s="10">
        <f>G22*$N$5</f>
        <v>75000</v>
      </c>
      <c r="O22" s="53">
        <f>N22/K22</f>
        <v>2.5</v>
      </c>
      <c r="Q22" s="46">
        <f>[1]rek!$G$89+[1]rek!$G$94</f>
        <v>129</v>
      </c>
      <c r="R22" s="10">
        <f>Q22*H22</f>
        <v>9675000</v>
      </c>
    </row>
    <row r="23" spans="1:18" x14ac:dyDescent="0.25">
      <c r="A23" s="291"/>
      <c r="B23" s="299"/>
      <c r="C23" s="8" t="s">
        <v>12</v>
      </c>
      <c r="D23" s="67" t="s">
        <v>15</v>
      </c>
      <c r="E23" s="75">
        <v>125000</v>
      </c>
      <c r="F23" s="75"/>
      <c r="G23" s="75">
        <f>E23+F23</f>
        <v>125000</v>
      </c>
      <c r="H23" s="75">
        <f>G23*25%</f>
        <v>31250</v>
      </c>
      <c r="I23" s="8" t="s">
        <v>17</v>
      </c>
      <c r="K23" s="10">
        <f>E23*$K$5</f>
        <v>25000</v>
      </c>
      <c r="L23" s="10">
        <f>E23*$L$5</f>
        <v>31250</v>
      </c>
      <c r="M23" s="53">
        <f>L23/K23</f>
        <v>1.25</v>
      </c>
      <c r="N23" s="10">
        <f>G23*$N$5</f>
        <v>31250</v>
      </c>
      <c r="O23" s="53">
        <f>N23/K23</f>
        <v>1.25</v>
      </c>
    </row>
    <row r="24" spans="1:18" x14ac:dyDescent="0.25">
      <c r="A24" s="48"/>
      <c r="B24" s="9" t="s">
        <v>75</v>
      </c>
      <c r="C24" s="8"/>
      <c r="D24" s="67"/>
      <c r="E24" s="75"/>
      <c r="F24" s="75"/>
      <c r="G24" s="75"/>
      <c r="H24" s="75"/>
      <c r="I24" s="8"/>
    </row>
    <row r="25" spans="1:18" x14ac:dyDescent="0.25">
      <c r="A25" s="48"/>
      <c r="B25" s="9"/>
      <c r="C25" s="8" t="s">
        <v>9</v>
      </c>
      <c r="D25" s="67" t="s">
        <v>13</v>
      </c>
      <c r="E25" s="75">
        <v>200000</v>
      </c>
      <c r="F25" s="75">
        <f>'harga titik'!D5</f>
        <v>150000</v>
      </c>
      <c r="G25" s="75">
        <f>E25+F25</f>
        <v>350000</v>
      </c>
      <c r="H25" s="75">
        <f>G25*25%</f>
        <v>87500</v>
      </c>
      <c r="I25" s="8" t="s">
        <v>16</v>
      </c>
      <c r="K25" s="10">
        <f>E25*$K$5</f>
        <v>40000</v>
      </c>
      <c r="L25" s="10">
        <f>E25*$L$5</f>
        <v>50000</v>
      </c>
      <c r="M25" s="53">
        <f>L25/K25</f>
        <v>1.25</v>
      </c>
      <c r="N25" s="10">
        <f>G25*$N$5</f>
        <v>87500</v>
      </c>
      <c r="O25" s="53">
        <f>N25/K25</f>
        <v>2.1875</v>
      </c>
    </row>
    <row r="26" spans="1:18" x14ac:dyDescent="0.25">
      <c r="A26" s="48"/>
      <c r="B26" s="9"/>
      <c r="C26" s="8" t="s">
        <v>10</v>
      </c>
      <c r="D26" s="67" t="s">
        <v>14</v>
      </c>
      <c r="E26" s="75">
        <v>175000</v>
      </c>
      <c r="F26" s="75">
        <f>'harga titik'!F5</f>
        <v>125000</v>
      </c>
      <c r="G26" s="75">
        <f>E26+F26</f>
        <v>300000</v>
      </c>
      <c r="H26" s="75">
        <f>G26*25%</f>
        <v>75000</v>
      </c>
      <c r="I26" s="8" t="s">
        <v>16</v>
      </c>
      <c r="K26" s="10">
        <f>E26*$K$5</f>
        <v>35000</v>
      </c>
      <c r="L26" s="10">
        <f>E26*$L$5</f>
        <v>43750</v>
      </c>
      <c r="M26" s="53">
        <f>L26/K26</f>
        <v>1.25</v>
      </c>
      <c r="N26" s="10">
        <f>G26*$N$5</f>
        <v>75000</v>
      </c>
      <c r="O26" s="53">
        <f>N26/K26</f>
        <v>2.1428571428571428</v>
      </c>
    </row>
    <row r="27" spans="1:18" x14ac:dyDescent="0.25">
      <c r="A27" s="48"/>
      <c r="B27" s="9"/>
      <c r="C27" s="8" t="s">
        <v>11</v>
      </c>
      <c r="D27" s="67" t="s">
        <v>13</v>
      </c>
      <c r="E27" s="75">
        <v>150000</v>
      </c>
      <c r="F27" s="75">
        <f>'harga titik'!H5</f>
        <v>100000</v>
      </c>
      <c r="G27" s="75">
        <f>E27+F27</f>
        <v>250000</v>
      </c>
      <c r="H27" s="75">
        <f>G27*25%</f>
        <v>62500</v>
      </c>
      <c r="I27" s="8" t="s">
        <v>16</v>
      </c>
      <c r="K27" s="10">
        <f>E27*$K$5</f>
        <v>30000</v>
      </c>
      <c r="L27" s="10">
        <f>E27*$L$5</f>
        <v>37500</v>
      </c>
      <c r="M27" s="53">
        <f>L27/K27</f>
        <v>1.25</v>
      </c>
      <c r="N27" s="10">
        <f>G27*$N$5</f>
        <v>62500</v>
      </c>
      <c r="O27" s="53">
        <f>N27/K27</f>
        <v>2.0833333333333335</v>
      </c>
    </row>
    <row r="28" spans="1:18" x14ac:dyDescent="0.25">
      <c r="A28" s="48"/>
      <c r="B28" s="9"/>
      <c r="C28" s="8" t="s">
        <v>12</v>
      </c>
      <c r="D28" s="67" t="s">
        <v>15</v>
      </c>
      <c r="E28" s="75">
        <v>125000</v>
      </c>
      <c r="F28" s="75"/>
      <c r="G28" s="75">
        <f>E28+F28</f>
        <v>125000</v>
      </c>
      <c r="H28" s="75">
        <f>G28*25%</f>
        <v>31250</v>
      </c>
      <c r="I28" s="8" t="s">
        <v>17</v>
      </c>
      <c r="K28" s="10">
        <f>E28*$K$5</f>
        <v>25000</v>
      </c>
      <c r="L28" s="10">
        <f>E28*$L$5</f>
        <v>31250</v>
      </c>
      <c r="M28" s="53">
        <f>L28/K28</f>
        <v>1.25</v>
      </c>
      <c r="N28" s="10">
        <f>G28*$N$5</f>
        <v>31250</v>
      </c>
      <c r="O28" s="53">
        <f>N28/K28</f>
        <v>1.25</v>
      </c>
    </row>
    <row r="29" spans="1:18" ht="15.75" thickBot="1" x14ac:dyDescent="0.3">
      <c r="A29" s="49"/>
      <c r="B29" s="45"/>
      <c r="C29" s="5"/>
      <c r="D29" s="68"/>
      <c r="E29" s="76"/>
      <c r="F29" s="76"/>
      <c r="G29" s="76"/>
      <c r="H29" s="76"/>
      <c r="I29" s="5"/>
      <c r="R29" s="10">
        <f>SUM(R10:R22)</f>
        <v>996745481.25</v>
      </c>
    </row>
    <row r="30" spans="1:18" ht="43.5" x14ac:dyDescent="0.25">
      <c r="A30" s="54">
        <v>2</v>
      </c>
      <c r="B30" s="65" t="s">
        <v>19</v>
      </c>
      <c r="C30" s="57"/>
      <c r="D30" s="69"/>
      <c r="E30" s="77"/>
      <c r="F30" s="77"/>
      <c r="G30" s="77"/>
      <c r="H30" s="77"/>
      <c r="I30" s="64"/>
    </row>
    <row r="31" spans="1:18" x14ac:dyDescent="0.25">
      <c r="A31" s="55"/>
      <c r="B31" s="66" t="s">
        <v>20</v>
      </c>
      <c r="C31" s="58"/>
      <c r="D31" s="70"/>
      <c r="E31" s="78"/>
      <c r="F31" s="78"/>
      <c r="G31" s="78"/>
      <c r="H31" s="78"/>
      <c r="I31" s="33"/>
    </row>
    <row r="32" spans="1:18" x14ac:dyDescent="0.25">
      <c r="A32" s="296"/>
      <c r="B32" s="299" t="s">
        <v>74</v>
      </c>
      <c r="C32" s="58" t="s">
        <v>9</v>
      </c>
      <c r="D32" s="70" t="s">
        <v>13</v>
      </c>
      <c r="E32" s="79">
        <v>190000</v>
      </c>
      <c r="F32" s="75">
        <f>F10</f>
        <v>200000</v>
      </c>
      <c r="G32" s="75">
        <f>E32+F32</f>
        <v>390000</v>
      </c>
      <c r="H32" s="75">
        <f>G32*25%</f>
        <v>97500</v>
      </c>
      <c r="I32" s="33" t="s">
        <v>16</v>
      </c>
      <c r="K32" s="10">
        <f>E32*$K$5</f>
        <v>38000</v>
      </c>
      <c r="L32" s="10">
        <f>E32*$L$5</f>
        <v>47500</v>
      </c>
      <c r="M32" s="53">
        <f>L32/K32</f>
        <v>1.25</v>
      </c>
      <c r="N32" s="10">
        <f>G32*$N$5</f>
        <v>97500</v>
      </c>
      <c r="O32" s="53">
        <f>N32/K32</f>
        <v>2.5657894736842106</v>
      </c>
    </row>
    <row r="33" spans="1:15" x14ac:dyDescent="0.25">
      <c r="A33" s="296"/>
      <c r="B33" s="299"/>
      <c r="C33" s="58" t="s">
        <v>10</v>
      </c>
      <c r="D33" s="70" t="s">
        <v>14</v>
      </c>
      <c r="E33" s="79">
        <v>168000</v>
      </c>
      <c r="F33" s="75">
        <f>F11</f>
        <v>175000</v>
      </c>
      <c r="G33" s="75">
        <f>E33+F33</f>
        <v>343000</v>
      </c>
      <c r="H33" s="75">
        <f>G33*25%</f>
        <v>85750</v>
      </c>
      <c r="I33" s="33" t="s">
        <v>16</v>
      </c>
      <c r="K33" s="10">
        <f>E33*$K$5</f>
        <v>33600</v>
      </c>
      <c r="L33" s="10">
        <f>E33*$L$5</f>
        <v>42000</v>
      </c>
      <c r="M33" s="53">
        <f>L33/K33</f>
        <v>1.25</v>
      </c>
      <c r="N33" s="10">
        <f>G33*$N$5</f>
        <v>85750</v>
      </c>
      <c r="O33" s="53">
        <f>N33/K33</f>
        <v>2.5520833333333335</v>
      </c>
    </row>
    <row r="34" spans="1:15" x14ac:dyDescent="0.25">
      <c r="A34" s="296"/>
      <c r="B34" s="299"/>
      <c r="C34" s="58" t="s">
        <v>11</v>
      </c>
      <c r="D34" s="70" t="s">
        <v>13</v>
      </c>
      <c r="E34" s="79">
        <v>146000</v>
      </c>
      <c r="F34" s="75">
        <f>F12</f>
        <v>150000</v>
      </c>
      <c r="G34" s="75">
        <f>E34+F34</f>
        <v>296000</v>
      </c>
      <c r="H34" s="75">
        <f>G34*25%</f>
        <v>74000</v>
      </c>
      <c r="I34" s="33" t="s">
        <v>16</v>
      </c>
      <c r="K34" s="10">
        <f>E34*$K$5</f>
        <v>29200</v>
      </c>
      <c r="L34" s="10">
        <f>E34*$L$5</f>
        <v>36500</v>
      </c>
      <c r="M34" s="53">
        <f>L34/K34</f>
        <v>1.25</v>
      </c>
      <c r="N34" s="10">
        <f>G34*$N$5</f>
        <v>74000</v>
      </c>
      <c r="O34" s="53">
        <f>N34/K34</f>
        <v>2.5342465753424657</v>
      </c>
    </row>
    <row r="35" spans="1:15" x14ac:dyDescent="0.25">
      <c r="A35" s="296"/>
      <c r="B35" s="299"/>
      <c r="C35" s="58" t="s">
        <v>12</v>
      </c>
      <c r="D35" s="70" t="s">
        <v>15</v>
      </c>
      <c r="E35" s="79">
        <v>124000</v>
      </c>
      <c r="F35" s="75">
        <f>F13</f>
        <v>0</v>
      </c>
      <c r="G35" s="75">
        <f>E35+F35</f>
        <v>124000</v>
      </c>
      <c r="H35" s="75">
        <f>G35*25%</f>
        <v>31000</v>
      </c>
      <c r="I35" s="33" t="s">
        <v>16</v>
      </c>
      <c r="K35" s="10">
        <f>E35*$K$5</f>
        <v>24800</v>
      </c>
      <c r="L35" s="10">
        <f>E35*$L$5</f>
        <v>31000</v>
      </c>
      <c r="M35" s="53">
        <f>L35/K35</f>
        <v>1.25</v>
      </c>
      <c r="N35" s="10">
        <f>G35*$N$5</f>
        <v>31000</v>
      </c>
      <c r="O35" s="53">
        <f>N35/K35</f>
        <v>1.25</v>
      </c>
    </row>
    <row r="36" spans="1:15" x14ac:dyDescent="0.25">
      <c r="A36" s="58"/>
      <c r="B36" s="61" t="s">
        <v>75</v>
      </c>
      <c r="C36" s="58"/>
      <c r="D36" s="70"/>
      <c r="E36" s="79"/>
      <c r="F36" s="75"/>
      <c r="G36" s="75"/>
      <c r="H36" s="75"/>
      <c r="I36" s="33"/>
    </row>
    <row r="37" spans="1:15" x14ac:dyDescent="0.25">
      <c r="A37" s="58"/>
      <c r="B37" s="61"/>
      <c r="C37" s="58" t="s">
        <v>9</v>
      </c>
      <c r="D37" s="70" t="s">
        <v>13</v>
      </c>
      <c r="E37" s="79">
        <v>190000</v>
      </c>
      <c r="F37" s="75">
        <f>F15</f>
        <v>150000</v>
      </c>
      <c r="G37" s="75">
        <f>E37+F37</f>
        <v>340000</v>
      </c>
      <c r="H37" s="75">
        <f>G37*25%</f>
        <v>85000</v>
      </c>
      <c r="I37" s="33" t="s">
        <v>16</v>
      </c>
      <c r="K37" s="10">
        <f>E37*$K$5</f>
        <v>38000</v>
      </c>
      <c r="L37" s="10">
        <f>E37*$L$5</f>
        <v>47500</v>
      </c>
      <c r="M37" s="53">
        <f>L37/K37</f>
        <v>1.25</v>
      </c>
      <c r="N37" s="10">
        <f>G37*$N$5</f>
        <v>85000</v>
      </c>
      <c r="O37" s="53">
        <f>N37/K37</f>
        <v>2.236842105263158</v>
      </c>
    </row>
    <row r="38" spans="1:15" x14ac:dyDescent="0.25">
      <c r="A38" s="58"/>
      <c r="B38" s="61"/>
      <c r="C38" s="58" t="s">
        <v>10</v>
      </c>
      <c r="D38" s="70" t="s">
        <v>14</v>
      </c>
      <c r="E38" s="79">
        <v>168000</v>
      </c>
      <c r="F38" s="75">
        <f>F16</f>
        <v>125000</v>
      </c>
      <c r="G38" s="75">
        <f>E38+F38</f>
        <v>293000</v>
      </c>
      <c r="H38" s="75">
        <f>G38*25%</f>
        <v>73250</v>
      </c>
      <c r="I38" s="33" t="s">
        <v>16</v>
      </c>
      <c r="K38" s="10">
        <f>E38*$K$5</f>
        <v>33600</v>
      </c>
      <c r="L38" s="10">
        <f>E38*$L$5</f>
        <v>42000</v>
      </c>
      <c r="M38" s="53">
        <f>L38/K38</f>
        <v>1.25</v>
      </c>
      <c r="N38" s="10">
        <f>G38*$N$5</f>
        <v>73250</v>
      </c>
      <c r="O38" s="53">
        <f>N38/K38</f>
        <v>2.1800595238095237</v>
      </c>
    </row>
    <row r="39" spans="1:15" x14ac:dyDescent="0.25">
      <c r="A39" s="58"/>
      <c r="B39" s="61"/>
      <c r="C39" s="58" t="s">
        <v>11</v>
      </c>
      <c r="D39" s="70" t="s">
        <v>13</v>
      </c>
      <c r="E39" s="79">
        <v>146000</v>
      </c>
      <c r="F39" s="75">
        <f>F17</f>
        <v>100000</v>
      </c>
      <c r="G39" s="75">
        <f>E39+F39</f>
        <v>246000</v>
      </c>
      <c r="H39" s="75">
        <f>G39*25%</f>
        <v>61500</v>
      </c>
      <c r="I39" s="33" t="s">
        <v>16</v>
      </c>
      <c r="K39" s="10">
        <f>E39*$K$5</f>
        <v>29200</v>
      </c>
      <c r="L39" s="10">
        <f>E39*$L$5</f>
        <v>36500</v>
      </c>
      <c r="M39" s="53">
        <f>L39/K39</f>
        <v>1.25</v>
      </c>
      <c r="N39" s="10">
        <f>G39*$N$5</f>
        <v>61500</v>
      </c>
      <c r="O39" s="53">
        <f>N39/K39</f>
        <v>2.1061643835616439</v>
      </c>
    </row>
    <row r="40" spans="1:15" x14ac:dyDescent="0.25">
      <c r="A40" s="58"/>
      <c r="B40" s="61"/>
      <c r="C40" s="58" t="s">
        <v>12</v>
      </c>
      <c r="D40" s="70" t="s">
        <v>15</v>
      </c>
      <c r="E40" s="79">
        <v>124000</v>
      </c>
      <c r="F40" s="75">
        <f>F18</f>
        <v>0</v>
      </c>
      <c r="G40" s="75">
        <f>E40+F40</f>
        <v>124000</v>
      </c>
      <c r="H40" s="75">
        <f>G40*25%</f>
        <v>31000</v>
      </c>
      <c r="I40" s="33" t="s">
        <v>16</v>
      </c>
      <c r="K40" s="10">
        <f>E40*$K$5</f>
        <v>24800</v>
      </c>
      <c r="L40" s="10">
        <f>E40*$L$5</f>
        <v>31000</v>
      </c>
      <c r="M40" s="53">
        <f>L40/K40</f>
        <v>1.25</v>
      </c>
      <c r="N40" s="10">
        <f>G40*$N$5</f>
        <v>31000</v>
      </c>
      <c r="O40" s="53">
        <f>N40/K40</f>
        <v>1.25</v>
      </c>
    </row>
    <row r="41" spans="1:15" x14ac:dyDescent="0.25">
      <c r="A41" s="58"/>
      <c r="B41" s="61" t="s">
        <v>21</v>
      </c>
      <c r="C41" s="58"/>
      <c r="D41" s="70"/>
      <c r="E41" s="79"/>
      <c r="F41" s="79"/>
      <c r="G41" s="79"/>
      <c r="H41" s="79"/>
      <c r="I41" s="33"/>
    </row>
    <row r="42" spans="1:15" x14ac:dyDescent="0.25">
      <c r="A42" s="296"/>
      <c r="B42" s="299" t="s">
        <v>74</v>
      </c>
      <c r="C42" s="58" t="s">
        <v>9</v>
      </c>
      <c r="D42" s="70" t="s">
        <v>13</v>
      </c>
      <c r="E42" s="79">
        <v>220000</v>
      </c>
      <c r="F42" s="75">
        <f>F20</f>
        <v>200000</v>
      </c>
      <c r="G42" s="75">
        <f>E42+F42</f>
        <v>420000</v>
      </c>
      <c r="H42" s="75">
        <f>G42*25%</f>
        <v>105000</v>
      </c>
      <c r="I42" s="33" t="s">
        <v>16</v>
      </c>
      <c r="K42" s="10">
        <f>E42*$K$5</f>
        <v>44000</v>
      </c>
      <c r="L42" s="10">
        <f>E42*$L$5</f>
        <v>55000</v>
      </c>
      <c r="M42" s="53">
        <f>L42/K42</f>
        <v>1.25</v>
      </c>
      <c r="N42" s="10">
        <f>G42*$N$5</f>
        <v>105000</v>
      </c>
      <c r="O42" s="53">
        <f>N42/K42</f>
        <v>2.3863636363636362</v>
      </c>
    </row>
    <row r="43" spans="1:15" x14ac:dyDescent="0.25">
      <c r="A43" s="296"/>
      <c r="B43" s="299"/>
      <c r="C43" s="58" t="s">
        <v>10</v>
      </c>
      <c r="D43" s="70" t="s">
        <v>14</v>
      </c>
      <c r="E43" s="79">
        <v>193000</v>
      </c>
      <c r="F43" s="75">
        <f>F21</f>
        <v>175000</v>
      </c>
      <c r="G43" s="75">
        <f>E43+F43</f>
        <v>368000</v>
      </c>
      <c r="H43" s="75">
        <f>G43*25%</f>
        <v>92000</v>
      </c>
      <c r="I43" s="33" t="s">
        <v>16</v>
      </c>
      <c r="K43" s="10">
        <f>E43*$K$5</f>
        <v>38600</v>
      </c>
      <c r="L43" s="10">
        <f>E43*$L$5</f>
        <v>48250</v>
      </c>
      <c r="M43" s="53">
        <f>L43/K43</f>
        <v>1.25</v>
      </c>
      <c r="N43" s="10">
        <f>G43*$N$5</f>
        <v>92000</v>
      </c>
      <c r="O43" s="53">
        <f>N43/K43</f>
        <v>2.383419689119171</v>
      </c>
    </row>
    <row r="44" spans="1:15" x14ac:dyDescent="0.25">
      <c r="A44" s="296"/>
      <c r="B44" s="299"/>
      <c r="C44" s="58" t="s">
        <v>11</v>
      </c>
      <c r="D44" s="70" t="s">
        <v>13</v>
      </c>
      <c r="E44" s="79">
        <v>165000</v>
      </c>
      <c r="F44" s="75">
        <f>F22</f>
        <v>150000</v>
      </c>
      <c r="G44" s="75">
        <f>E44+F44</f>
        <v>315000</v>
      </c>
      <c r="H44" s="75">
        <f>G44*25%</f>
        <v>78750</v>
      </c>
      <c r="I44" s="33" t="s">
        <v>16</v>
      </c>
      <c r="K44" s="10">
        <f>E44*$K$5</f>
        <v>33000</v>
      </c>
      <c r="L44" s="10">
        <f>E44*$L$5</f>
        <v>41250</v>
      </c>
      <c r="M44" s="53">
        <f>L44/K44</f>
        <v>1.25</v>
      </c>
      <c r="N44" s="10">
        <f>G44*$N$5</f>
        <v>78750</v>
      </c>
      <c r="O44" s="53">
        <f>N44/K44</f>
        <v>2.3863636363636362</v>
      </c>
    </row>
    <row r="45" spans="1:15" x14ac:dyDescent="0.25">
      <c r="A45" s="296"/>
      <c r="B45" s="299"/>
      <c r="C45" s="58" t="s">
        <v>12</v>
      </c>
      <c r="D45" s="70" t="s">
        <v>15</v>
      </c>
      <c r="E45" s="79">
        <v>138000</v>
      </c>
      <c r="F45" s="75">
        <f>F23</f>
        <v>0</v>
      </c>
      <c r="G45" s="75">
        <f>E45+F45</f>
        <v>138000</v>
      </c>
      <c r="H45" s="75">
        <f>G45*25%</f>
        <v>34500</v>
      </c>
      <c r="I45" s="33" t="s">
        <v>17</v>
      </c>
      <c r="K45" s="10">
        <f>E45*$K$5</f>
        <v>27600</v>
      </c>
      <c r="L45" s="10">
        <f>E45*$L$5</f>
        <v>34500</v>
      </c>
      <c r="M45" s="53">
        <f>L45/K45</f>
        <v>1.25</v>
      </c>
      <c r="N45" s="10">
        <f>G45*$N$5</f>
        <v>34500</v>
      </c>
      <c r="O45" s="53">
        <f>N45/K45</f>
        <v>1.25</v>
      </c>
    </row>
    <row r="46" spans="1:15" x14ac:dyDescent="0.25">
      <c r="A46" s="58"/>
      <c r="B46" s="61" t="s">
        <v>75</v>
      </c>
      <c r="C46" s="58"/>
      <c r="D46" s="70"/>
      <c r="E46" s="79"/>
      <c r="F46" s="79"/>
      <c r="G46" s="79"/>
      <c r="H46" s="79"/>
      <c r="I46" s="33"/>
    </row>
    <row r="47" spans="1:15" x14ac:dyDescent="0.25">
      <c r="A47" s="58"/>
      <c r="B47" s="61"/>
      <c r="C47" s="58" t="s">
        <v>9</v>
      </c>
      <c r="D47" s="70" t="s">
        <v>13</v>
      </c>
      <c r="E47" s="79">
        <v>220000</v>
      </c>
      <c r="F47" s="75">
        <f>F25</f>
        <v>150000</v>
      </c>
      <c r="G47" s="75">
        <f>E47+F47</f>
        <v>370000</v>
      </c>
      <c r="H47" s="75">
        <f>G47*25%</f>
        <v>92500</v>
      </c>
      <c r="I47" s="33" t="s">
        <v>16</v>
      </c>
      <c r="K47" s="10">
        <f>E47*$K$5</f>
        <v>44000</v>
      </c>
      <c r="L47" s="10">
        <f>E47*$L$5</f>
        <v>55000</v>
      </c>
      <c r="M47" s="53">
        <f>L47/K47</f>
        <v>1.25</v>
      </c>
      <c r="N47" s="10">
        <f>G47*$N$5</f>
        <v>92500</v>
      </c>
      <c r="O47" s="53">
        <f>N47/K47</f>
        <v>2.1022727272727271</v>
      </c>
    </row>
    <row r="48" spans="1:15" x14ac:dyDescent="0.25">
      <c r="A48" s="58"/>
      <c r="B48" s="61"/>
      <c r="C48" s="58" t="s">
        <v>10</v>
      </c>
      <c r="D48" s="70" t="s">
        <v>14</v>
      </c>
      <c r="E48" s="79">
        <v>193000</v>
      </c>
      <c r="F48" s="75">
        <f>F26</f>
        <v>125000</v>
      </c>
      <c r="G48" s="75">
        <f>E48+F48</f>
        <v>318000</v>
      </c>
      <c r="H48" s="75">
        <f>G48*25%</f>
        <v>79500</v>
      </c>
      <c r="I48" s="33" t="s">
        <v>16</v>
      </c>
      <c r="K48" s="10">
        <f>E48*$K$5</f>
        <v>38600</v>
      </c>
      <c r="L48" s="10">
        <f>E48*$L$5</f>
        <v>48250</v>
      </c>
      <c r="M48" s="53">
        <f>L48/K48</f>
        <v>1.25</v>
      </c>
      <c r="N48" s="10">
        <f>G48*$N$5</f>
        <v>79500</v>
      </c>
      <c r="O48" s="53">
        <f>N48/K48</f>
        <v>2.0595854922279795</v>
      </c>
    </row>
    <row r="49" spans="1:15" x14ac:dyDescent="0.25">
      <c r="A49" s="58"/>
      <c r="B49" s="61"/>
      <c r="C49" s="58" t="s">
        <v>11</v>
      </c>
      <c r="D49" s="70" t="s">
        <v>13</v>
      </c>
      <c r="E49" s="79">
        <v>165000</v>
      </c>
      <c r="F49" s="75">
        <f>F27</f>
        <v>100000</v>
      </c>
      <c r="G49" s="75">
        <f>E49+F49</f>
        <v>265000</v>
      </c>
      <c r="H49" s="75">
        <f>G49*25%</f>
        <v>66250</v>
      </c>
      <c r="I49" s="33" t="s">
        <v>16</v>
      </c>
      <c r="K49" s="10">
        <f>E49*$K$5</f>
        <v>33000</v>
      </c>
      <c r="L49" s="10">
        <f>E49*$L$5</f>
        <v>41250</v>
      </c>
      <c r="M49" s="53">
        <f>L49/K49</f>
        <v>1.25</v>
      </c>
      <c r="N49" s="10">
        <f>G49*$N$5</f>
        <v>66250</v>
      </c>
      <c r="O49" s="53">
        <f>N49/K49</f>
        <v>2.0075757575757578</v>
      </c>
    </row>
    <row r="50" spans="1:15" ht="15.75" thickBot="1" x14ac:dyDescent="0.3">
      <c r="A50" s="59"/>
      <c r="B50" s="62"/>
      <c r="C50" s="59" t="s">
        <v>12</v>
      </c>
      <c r="D50" s="71" t="s">
        <v>15</v>
      </c>
      <c r="E50" s="80">
        <v>138000</v>
      </c>
      <c r="F50" s="76">
        <f>F28</f>
        <v>0</v>
      </c>
      <c r="G50" s="76">
        <f>E50+F50</f>
        <v>138000</v>
      </c>
      <c r="H50" s="76">
        <f>G50*25%</f>
        <v>34500</v>
      </c>
      <c r="I50" s="37" t="s">
        <v>16</v>
      </c>
      <c r="K50" s="10">
        <f>E50*$K$5</f>
        <v>27600</v>
      </c>
      <c r="L50" s="10">
        <f>E50*$L$5</f>
        <v>34500</v>
      </c>
      <c r="M50" s="53">
        <f>L50/K50</f>
        <v>1.25</v>
      </c>
      <c r="N50" s="10">
        <f>G50*$N$5</f>
        <v>34500</v>
      </c>
      <c r="O50" s="53">
        <f>N50/K50</f>
        <v>1.25</v>
      </c>
    </row>
    <row r="51" spans="1:15" x14ac:dyDescent="0.25">
      <c r="A51" s="57">
        <v>3</v>
      </c>
      <c r="B51" s="63" t="s">
        <v>22</v>
      </c>
      <c r="C51" s="64"/>
      <c r="D51" s="72"/>
      <c r="E51" s="81"/>
      <c r="F51" s="82"/>
      <c r="G51" s="82"/>
      <c r="H51" s="82"/>
      <c r="I51" s="64"/>
      <c r="K51" s="10"/>
      <c r="L51" s="10"/>
      <c r="M51" s="53"/>
      <c r="N51" s="10"/>
      <c r="O51" s="53"/>
    </row>
    <row r="52" spans="1:15" x14ac:dyDescent="0.25">
      <c r="A52" s="291"/>
      <c r="B52" s="299" t="s">
        <v>74</v>
      </c>
      <c r="C52" s="33" t="s">
        <v>9</v>
      </c>
      <c r="D52" s="73" t="s">
        <v>13</v>
      </c>
      <c r="E52" s="83">
        <v>300000</v>
      </c>
      <c r="F52" s="75">
        <v>100000</v>
      </c>
      <c r="G52" s="75">
        <f>E52+F52</f>
        <v>400000</v>
      </c>
      <c r="H52" s="75">
        <f>G52*25%</f>
        <v>100000</v>
      </c>
      <c r="I52" s="33" t="s">
        <v>16</v>
      </c>
      <c r="K52" s="10">
        <f>E52*$K$5</f>
        <v>60000</v>
      </c>
      <c r="L52" s="10">
        <f>E52*$L$5</f>
        <v>75000</v>
      </c>
      <c r="M52" s="53">
        <f>L52/K52</f>
        <v>1.25</v>
      </c>
      <c r="N52" s="10">
        <f>G52*$N$5</f>
        <v>100000</v>
      </c>
      <c r="O52" s="53">
        <f>N52/K52</f>
        <v>1.6666666666666667</v>
      </c>
    </row>
    <row r="53" spans="1:15" x14ac:dyDescent="0.25">
      <c r="A53" s="291"/>
      <c r="B53" s="299"/>
      <c r="C53" s="33" t="s">
        <v>10</v>
      </c>
      <c r="D53" s="73" t="s">
        <v>14</v>
      </c>
      <c r="E53" s="83">
        <v>275000</v>
      </c>
      <c r="F53" s="75">
        <v>87500</v>
      </c>
      <c r="G53" s="75">
        <f>E53+F53</f>
        <v>362500</v>
      </c>
      <c r="H53" s="75">
        <f>G53*25%</f>
        <v>90625</v>
      </c>
      <c r="I53" s="33" t="s">
        <v>16</v>
      </c>
      <c r="K53" s="10">
        <f>E53*$K$5</f>
        <v>55000</v>
      </c>
      <c r="L53" s="10">
        <f>E53*$L$5</f>
        <v>68750</v>
      </c>
      <c r="M53" s="53">
        <f>L53/K53</f>
        <v>1.25</v>
      </c>
      <c r="N53" s="10">
        <f>G53*$N$5</f>
        <v>90625</v>
      </c>
      <c r="O53" s="53">
        <f>N53/K53</f>
        <v>1.6477272727272727</v>
      </c>
    </row>
    <row r="54" spans="1:15" x14ac:dyDescent="0.25">
      <c r="A54" s="291"/>
      <c r="B54" s="299"/>
      <c r="C54" s="33" t="s">
        <v>11</v>
      </c>
      <c r="D54" s="73" t="s">
        <v>13</v>
      </c>
      <c r="E54" s="83">
        <v>250000</v>
      </c>
      <c r="F54" s="75">
        <v>75000</v>
      </c>
      <c r="G54" s="75">
        <f>E54+F54</f>
        <v>325000</v>
      </c>
      <c r="H54" s="75">
        <f>G54*25%</f>
        <v>81250</v>
      </c>
      <c r="I54" s="33" t="s">
        <v>16</v>
      </c>
      <c r="K54" s="10">
        <f>E54*$K$5</f>
        <v>50000</v>
      </c>
      <c r="L54" s="10">
        <f>E54*$L$5</f>
        <v>62500</v>
      </c>
      <c r="M54" s="53">
        <f>L54/K54</f>
        <v>1.25</v>
      </c>
      <c r="N54" s="10">
        <f>G54*$N$5</f>
        <v>81250</v>
      </c>
      <c r="O54" s="53">
        <f>N54/K54</f>
        <v>1.625</v>
      </c>
    </row>
    <row r="55" spans="1:15" x14ac:dyDescent="0.25">
      <c r="A55" s="291"/>
      <c r="B55" s="299"/>
      <c r="C55" s="33" t="s">
        <v>12</v>
      </c>
      <c r="D55" s="73" t="s">
        <v>15</v>
      </c>
      <c r="E55" s="83">
        <v>225000</v>
      </c>
      <c r="F55" s="75">
        <v>0</v>
      </c>
      <c r="G55" s="75">
        <f>E55+F55</f>
        <v>225000</v>
      </c>
      <c r="H55" s="75">
        <f>G55*25%</f>
        <v>56250</v>
      </c>
      <c r="I55" s="33" t="s">
        <v>17</v>
      </c>
      <c r="K55" s="10">
        <f>E55*$K$5</f>
        <v>45000</v>
      </c>
      <c r="L55" s="10">
        <f>E55*$L$5</f>
        <v>56250</v>
      </c>
      <c r="M55" s="53">
        <f>L55/K55</f>
        <v>1.25</v>
      </c>
      <c r="N55" s="10">
        <f>G55*$N$5</f>
        <v>56250</v>
      </c>
      <c r="O55" s="53">
        <f>N55/K55</f>
        <v>1.25</v>
      </c>
    </row>
    <row r="56" spans="1:15" x14ac:dyDescent="0.25">
      <c r="A56" s="55"/>
      <c r="B56" s="9" t="s">
        <v>75</v>
      </c>
      <c r="C56" s="33"/>
      <c r="D56" s="73"/>
      <c r="E56" s="83"/>
      <c r="F56" s="83"/>
      <c r="G56" s="83"/>
      <c r="H56" s="83"/>
      <c r="I56" s="33"/>
    </row>
    <row r="57" spans="1:15" x14ac:dyDescent="0.25">
      <c r="A57" s="55"/>
      <c r="B57" s="9"/>
      <c r="C57" s="33" t="s">
        <v>9</v>
      </c>
      <c r="D57" s="73" t="s">
        <v>13</v>
      </c>
      <c r="E57" s="83">
        <v>300000</v>
      </c>
      <c r="F57" s="75">
        <f>F47</f>
        <v>150000</v>
      </c>
      <c r="G57" s="75">
        <f>E57+F57</f>
        <v>450000</v>
      </c>
      <c r="H57" s="75">
        <f>G57*25%</f>
        <v>112500</v>
      </c>
      <c r="I57" s="33" t="s">
        <v>16</v>
      </c>
      <c r="K57" s="10">
        <f>E57*$K$5</f>
        <v>60000</v>
      </c>
      <c r="L57" s="10">
        <f>E57*$L$5</f>
        <v>75000</v>
      </c>
      <c r="M57" s="53">
        <f>L57/K57</f>
        <v>1.25</v>
      </c>
      <c r="N57" s="10">
        <f>G57*$N$5</f>
        <v>112500</v>
      </c>
      <c r="O57" s="53">
        <f>N57/K57</f>
        <v>1.875</v>
      </c>
    </row>
    <row r="58" spans="1:15" x14ac:dyDescent="0.25">
      <c r="A58" s="55"/>
      <c r="B58" s="9"/>
      <c r="C58" s="33" t="s">
        <v>10</v>
      </c>
      <c r="D58" s="73" t="s">
        <v>14</v>
      </c>
      <c r="E58" s="83">
        <v>275000</v>
      </c>
      <c r="F58" s="75">
        <f>F48</f>
        <v>125000</v>
      </c>
      <c r="G58" s="75">
        <f>E58+F58</f>
        <v>400000</v>
      </c>
      <c r="H58" s="75">
        <f>G58*25%</f>
        <v>100000</v>
      </c>
      <c r="I58" s="33" t="s">
        <v>16</v>
      </c>
      <c r="K58" s="10">
        <f>E58*$K$5</f>
        <v>55000</v>
      </c>
      <c r="L58" s="10">
        <f>E58*$L$5</f>
        <v>68750</v>
      </c>
      <c r="M58" s="53">
        <f>L58/K58</f>
        <v>1.25</v>
      </c>
      <c r="N58" s="10">
        <f>G58*$N$5</f>
        <v>100000</v>
      </c>
      <c r="O58" s="53">
        <f>N58/K58</f>
        <v>1.8181818181818181</v>
      </c>
    </row>
    <row r="59" spans="1:15" x14ac:dyDescent="0.25">
      <c r="A59" s="55"/>
      <c r="B59" s="9"/>
      <c r="C59" s="33" t="s">
        <v>11</v>
      </c>
      <c r="D59" s="73" t="s">
        <v>13</v>
      </c>
      <c r="E59" s="83">
        <v>250000</v>
      </c>
      <c r="F59" s="75">
        <f>F49</f>
        <v>100000</v>
      </c>
      <c r="G59" s="75">
        <f>E59+F59</f>
        <v>350000</v>
      </c>
      <c r="H59" s="75">
        <f>G59*25%</f>
        <v>87500</v>
      </c>
      <c r="I59" s="33" t="s">
        <v>16</v>
      </c>
      <c r="K59" s="10">
        <f>E59*$K$5</f>
        <v>50000</v>
      </c>
      <c r="L59" s="10">
        <f>E59*$L$5</f>
        <v>62500</v>
      </c>
      <c r="M59" s="53">
        <f>L59/K59</f>
        <v>1.25</v>
      </c>
      <c r="N59" s="10">
        <f>G59*$N$5</f>
        <v>87500</v>
      </c>
      <c r="O59" s="53">
        <f>N59/K59</f>
        <v>1.75</v>
      </c>
    </row>
    <row r="60" spans="1:15" ht="15.75" thickBot="1" x14ac:dyDescent="0.3">
      <c r="A60" s="56"/>
      <c r="B60" s="45"/>
      <c r="C60" s="37" t="s">
        <v>12</v>
      </c>
      <c r="D60" s="74" t="s">
        <v>15</v>
      </c>
      <c r="E60" s="84">
        <v>225000</v>
      </c>
      <c r="F60" s="75">
        <f>F50</f>
        <v>0</v>
      </c>
      <c r="G60" s="75">
        <f>E60+F60</f>
        <v>225000</v>
      </c>
      <c r="H60" s="76">
        <f>G60*25%</f>
        <v>56250</v>
      </c>
      <c r="I60" s="37" t="s">
        <v>17</v>
      </c>
      <c r="K60" s="10">
        <f>E60*$K$5</f>
        <v>45000</v>
      </c>
      <c r="L60" s="10">
        <f>E60*$L$5</f>
        <v>56250</v>
      </c>
      <c r="M60" s="53">
        <f>L60/K60</f>
        <v>1.25</v>
      </c>
      <c r="N60" s="10">
        <f>G60*$N$5</f>
        <v>56250</v>
      </c>
      <c r="O60" s="53">
        <f>N60/K60</f>
        <v>1.25</v>
      </c>
    </row>
    <row r="61" spans="1:15" ht="15.75" thickBot="1" x14ac:dyDescent="0.3">
      <c r="A61" s="17">
        <v>4</v>
      </c>
      <c r="B61" s="18" t="s">
        <v>23</v>
      </c>
      <c r="C61" s="19"/>
      <c r="D61" s="22" t="s">
        <v>13</v>
      </c>
      <c r="E61" s="85">
        <v>50000</v>
      </c>
      <c r="F61" s="75"/>
      <c r="G61" s="75"/>
      <c r="H61" s="85">
        <v>12500</v>
      </c>
      <c r="I61" s="19" t="s">
        <v>24</v>
      </c>
    </row>
    <row r="62" spans="1:15" x14ac:dyDescent="0.25">
      <c r="A62" s="1"/>
      <c r="B62" s="6"/>
      <c r="C62" s="1"/>
      <c r="D62" s="1"/>
      <c r="E62" s="21"/>
      <c r="F62" s="21"/>
      <c r="G62" s="21"/>
      <c r="H62" s="21"/>
      <c r="I62" s="1"/>
    </row>
    <row r="63" spans="1:15" x14ac:dyDescent="0.25">
      <c r="A63" s="1"/>
      <c r="B63" s="6"/>
      <c r="C63" s="1"/>
      <c r="D63" s="1"/>
      <c r="E63" s="21"/>
      <c r="F63" s="21"/>
      <c r="G63" s="21"/>
      <c r="H63" s="21"/>
      <c r="I63" s="1"/>
    </row>
    <row r="64" spans="1:15" x14ac:dyDescent="0.25">
      <c r="A64" s="1"/>
      <c r="B64" s="6"/>
      <c r="C64" s="1"/>
      <c r="D64" s="1"/>
      <c r="E64" s="21"/>
      <c r="F64" s="21"/>
      <c r="G64" s="21"/>
      <c r="H64" s="21"/>
      <c r="I64" s="1"/>
    </row>
    <row r="65" spans="1:9" ht="15.75" thickBot="1" x14ac:dyDescent="0.3">
      <c r="A65" s="22"/>
      <c r="B65" s="23"/>
      <c r="C65" s="22"/>
      <c r="D65" s="22"/>
      <c r="E65" s="24"/>
      <c r="F65" s="24"/>
      <c r="G65" s="24"/>
      <c r="H65" s="24"/>
      <c r="I65" s="22"/>
    </row>
    <row r="66" spans="1:9" ht="15.75" thickBot="1" x14ac:dyDescent="0.3">
      <c r="A66" s="49">
        <v>1</v>
      </c>
      <c r="B66" s="5">
        <v>2</v>
      </c>
      <c r="C66" s="5">
        <v>3</v>
      </c>
      <c r="D66" s="5">
        <v>4</v>
      </c>
      <c r="E66" s="5">
        <v>5</v>
      </c>
      <c r="F66" s="5"/>
      <c r="G66" s="5"/>
      <c r="H66" s="5">
        <v>6</v>
      </c>
      <c r="I66" s="5">
        <v>7</v>
      </c>
    </row>
    <row r="67" spans="1:9" x14ac:dyDescent="0.25">
      <c r="A67" s="290">
        <v>5</v>
      </c>
      <c r="B67" s="293" t="s">
        <v>25</v>
      </c>
      <c r="C67" s="290"/>
      <c r="D67" s="8" t="s">
        <v>13</v>
      </c>
      <c r="E67" s="11">
        <v>95000</v>
      </c>
      <c r="F67" s="11"/>
      <c r="G67" s="11"/>
      <c r="H67" s="11">
        <v>23750</v>
      </c>
      <c r="I67" s="8" t="s">
        <v>16</v>
      </c>
    </row>
    <row r="68" spans="1:9" x14ac:dyDescent="0.25">
      <c r="A68" s="291"/>
      <c r="B68" s="298"/>
      <c r="C68" s="291"/>
      <c r="D68" s="8" t="s">
        <v>14</v>
      </c>
      <c r="E68" s="11">
        <v>60000</v>
      </c>
      <c r="F68" s="11"/>
      <c r="G68" s="11"/>
      <c r="H68" s="11">
        <v>15000</v>
      </c>
      <c r="I68" s="8" t="s">
        <v>27</v>
      </c>
    </row>
    <row r="69" spans="1:9" x14ac:dyDescent="0.25">
      <c r="A69" s="291"/>
      <c r="B69" s="298"/>
      <c r="C69" s="291"/>
      <c r="D69" s="8" t="s">
        <v>13</v>
      </c>
      <c r="E69" s="11">
        <v>40000</v>
      </c>
      <c r="F69" s="11"/>
      <c r="G69" s="11"/>
      <c r="H69" s="11">
        <v>10000</v>
      </c>
      <c r="I69" s="8" t="s">
        <v>28</v>
      </c>
    </row>
    <row r="70" spans="1:9" x14ac:dyDescent="0.25">
      <c r="A70" s="291"/>
      <c r="B70" s="298"/>
      <c r="C70" s="291"/>
      <c r="D70" s="8" t="s">
        <v>26</v>
      </c>
      <c r="E70" s="11">
        <v>20000</v>
      </c>
      <c r="F70" s="11"/>
      <c r="G70" s="11"/>
      <c r="H70" s="11">
        <v>5000</v>
      </c>
      <c r="I70" s="8" t="s">
        <v>24</v>
      </c>
    </row>
    <row r="71" spans="1:9" x14ac:dyDescent="0.25">
      <c r="A71" s="291"/>
      <c r="B71" s="298"/>
      <c r="C71" s="291"/>
      <c r="D71" s="8" t="s">
        <v>13</v>
      </c>
      <c r="E71" s="11">
        <v>10000</v>
      </c>
      <c r="F71" s="11"/>
      <c r="G71" s="11"/>
      <c r="H71" s="11">
        <v>2500</v>
      </c>
      <c r="I71" s="8" t="s">
        <v>29</v>
      </c>
    </row>
    <row r="72" spans="1:9" x14ac:dyDescent="0.25">
      <c r="A72" s="291"/>
      <c r="B72" s="298"/>
      <c r="C72" s="291"/>
      <c r="D72" s="8" t="s">
        <v>14</v>
      </c>
      <c r="E72" s="11">
        <v>5000</v>
      </c>
      <c r="F72" s="11"/>
      <c r="G72" s="11"/>
      <c r="H72" s="11">
        <v>1250</v>
      </c>
      <c r="I72" s="8" t="s">
        <v>30</v>
      </c>
    </row>
    <row r="73" spans="1:9" x14ac:dyDescent="0.25">
      <c r="A73" s="291"/>
      <c r="B73" s="298"/>
      <c r="C73" s="291"/>
      <c r="D73" s="8" t="s">
        <v>13</v>
      </c>
      <c r="E73" s="11">
        <v>4250</v>
      </c>
      <c r="F73" s="11"/>
      <c r="G73" s="11"/>
      <c r="H73" s="11">
        <v>1063</v>
      </c>
      <c r="I73" s="8" t="s">
        <v>31</v>
      </c>
    </row>
    <row r="74" spans="1:9" x14ac:dyDescent="0.25">
      <c r="A74" s="291"/>
      <c r="B74" s="298"/>
      <c r="C74" s="291"/>
      <c r="D74" s="8" t="s">
        <v>15</v>
      </c>
      <c r="E74" s="11">
        <v>3500</v>
      </c>
      <c r="F74" s="11"/>
      <c r="G74" s="11"/>
      <c r="H74" s="13">
        <v>875</v>
      </c>
      <c r="I74" s="8" t="s">
        <v>32</v>
      </c>
    </row>
    <row r="75" spans="1:9" x14ac:dyDescent="0.25">
      <c r="A75" s="291"/>
      <c r="B75" s="298"/>
      <c r="C75" s="291"/>
      <c r="D75" s="8" t="s">
        <v>13</v>
      </c>
      <c r="E75" s="11">
        <v>2750</v>
      </c>
      <c r="F75" s="11"/>
      <c r="G75" s="11"/>
      <c r="H75" s="13">
        <v>688</v>
      </c>
      <c r="I75" s="8" t="s">
        <v>33</v>
      </c>
    </row>
    <row r="76" spans="1:9" ht="15.75" thickBot="1" x14ac:dyDescent="0.3">
      <c r="A76" s="292"/>
      <c r="B76" s="294"/>
      <c r="C76" s="292"/>
      <c r="D76" s="5" t="s">
        <v>13</v>
      </c>
      <c r="E76" s="12">
        <v>2000</v>
      </c>
      <c r="F76" s="12"/>
      <c r="G76" s="12"/>
      <c r="H76" s="25">
        <v>500</v>
      </c>
      <c r="I76" s="5" t="s">
        <v>34</v>
      </c>
    </row>
    <row r="77" spans="1:9" x14ac:dyDescent="0.25">
      <c r="A77" s="290">
        <v>6</v>
      </c>
      <c r="B77" s="293" t="s">
        <v>35</v>
      </c>
      <c r="C77" s="290"/>
      <c r="D77" s="8" t="s">
        <v>36</v>
      </c>
      <c r="E77" s="11">
        <v>2500</v>
      </c>
      <c r="F77" s="11"/>
      <c r="G77" s="11"/>
      <c r="H77" s="13">
        <v>625</v>
      </c>
      <c r="I77" s="290" t="s">
        <v>38</v>
      </c>
    </row>
    <row r="78" spans="1:9" x14ac:dyDescent="0.25">
      <c r="A78" s="291"/>
      <c r="B78" s="298"/>
      <c r="C78" s="291"/>
      <c r="D78" s="8" t="s">
        <v>37</v>
      </c>
      <c r="E78" s="11">
        <v>5000</v>
      </c>
      <c r="F78" s="11"/>
      <c r="G78" s="11"/>
      <c r="H78" s="11">
        <v>1250</v>
      </c>
      <c r="I78" s="291"/>
    </row>
    <row r="79" spans="1:9" ht="15.75" thickBot="1" x14ac:dyDescent="0.3">
      <c r="A79" s="292"/>
      <c r="B79" s="294"/>
      <c r="C79" s="292"/>
      <c r="D79" s="26"/>
      <c r="E79" s="26"/>
      <c r="F79" s="26"/>
      <c r="G79" s="26"/>
      <c r="H79" s="26"/>
      <c r="I79" s="292"/>
    </row>
    <row r="80" spans="1:9" ht="27" customHeight="1" x14ac:dyDescent="0.25">
      <c r="A80" s="290">
        <v>7</v>
      </c>
      <c r="B80" s="293" t="s">
        <v>39</v>
      </c>
      <c r="C80" s="290"/>
      <c r="D80" s="8" t="s">
        <v>36</v>
      </c>
      <c r="E80" s="13">
        <v>500</v>
      </c>
      <c r="F80" s="13"/>
      <c r="G80" s="13"/>
      <c r="H80" s="13">
        <v>125</v>
      </c>
      <c r="I80" s="290" t="s">
        <v>38</v>
      </c>
    </row>
    <row r="81" spans="1:9" ht="15.75" thickBot="1" x14ac:dyDescent="0.3">
      <c r="A81" s="292"/>
      <c r="B81" s="294"/>
      <c r="C81" s="292"/>
      <c r="D81" s="5" t="s">
        <v>37</v>
      </c>
      <c r="E81" s="12">
        <v>1000</v>
      </c>
      <c r="F81" s="12"/>
      <c r="G81" s="12"/>
      <c r="H81" s="25">
        <v>250</v>
      </c>
      <c r="I81" s="292"/>
    </row>
    <row r="82" spans="1:9" x14ac:dyDescent="0.25">
      <c r="A82" s="295">
        <v>8</v>
      </c>
      <c r="B82" s="32" t="s">
        <v>40</v>
      </c>
      <c r="C82" s="295"/>
      <c r="D82" s="33"/>
      <c r="E82" s="34"/>
      <c r="F82" s="34"/>
      <c r="G82" s="34"/>
      <c r="H82" s="34"/>
      <c r="I82" s="33"/>
    </row>
    <row r="83" spans="1:9" x14ac:dyDescent="0.25">
      <c r="A83" s="296"/>
      <c r="B83" s="32" t="s">
        <v>41</v>
      </c>
      <c r="C83" s="296"/>
      <c r="D83" s="33" t="s">
        <v>13</v>
      </c>
      <c r="E83" s="35">
        <v>125000</v>
      </c>
      <c r="F83" s="35"/>
      <c r="G83" s="35"/>
      <c r="H83" s="35">
        <v>31250</v>
      </c>
      <c r="I83" s="33" t="s">
        <v>16</v>
      </c>
    </row>
    <row r="84" spans="1:9" x14ac:dyDescent="0.25">
      <c r="A84" s="296"/>
      <c r="B84" s="32" t="s">
        <v>42</v>
      </c>
      <c r="C84" s="296"/>
      <c r="D84" s="33" t="s">
        <v>13</v>
      </c>
      <c r="E84" s="35">
        <v>100000</v>
      </c>
      <c r="F84" s="35"/>
      <c r="G84" s="35"/>
      <c r="H84" s="35">
        <v>25000</v>
      </c>
      <c r="I84" s="33" t="s">
        <v>16</v>
      </c>
    </row>
    <row r="85" spans="1:9" x14ac:dyDescent="0.25">
      <c r="A85" s="296"/>
      <c r="B85" s="32" t="s">
        <v>43</v>
      </c>
      <c r="C85" s="296"/>
      <c r="D85" s="33" t="s">
        <v>13</v>
      </c>
      <c r="E85" s="35">
        <v>90000</v>
      </c>
      <c r="F85" s="35"/>
      <c r="G85" s="35"/>
      <c r="H85" s="35">
        <v>22500</v>
      </c>
      <c r="I85" s="33" t="s">
        <v>16</v>
      </c>
    </row>
    <row r="86" spans="1:9" ht="36.75" customHeight="1" thickBot="1" x14ac:dyDescent="0.3">
      <c r="A86" s="297"/>
      <c r="B86" s="36" t="s">
        <v>44</v>
      </c>
      <c r="C86" s="297"/>
      <c r="D86" s="37" t="s">
        <v>13</v>
      </c>
      <c r="E86" s="38">
        <v>75000</v>
      </c>
      <c r="F86" s="38"/>
      <c r="G86" s="38"/>
      <c r="H86" s="38">
        <v>18750</v>
      </c>
      <c r="I86" s="37" t="s">
        <v>16</v>
      </c>
    </row>
    <row r="87" spans="1:9" x14ac:dyDescent="0.25">
      <c r="A87" s="295">
        <v>9</v>
      </c>
      <c r="B87" s="32" t="s">
        <v>45</v>
      </c>
      <c r="C87" s="295"/>
      <c r="D87" s="33"/>
      <c r="E87" s="34"/>
      <c r="F87" s="34"/>
      <c r="G87" s="34"/>
      <c r="H87" s="34"/>
      <c r="I87" s="33"/>
    </row>
    <row r="88" spans="1:9" x14ac:dyDescent="0.25">
      <c r="A88" s="296"/>
      <c r="B88" s="32" t="s">
        <v>46</v>
      </c>
      <c r="C88" s="296"/>
      <c r="D88" s="33" t="s">
        <v>48</v>
      </c>
      <c r="E88" s="35">
        <v>500000</v>
      </c>
      <c r="F88" s="35"/>
      <c r="G88" s="35"/>
      <c r="H88" s="35">
        <v>125000</v>
      </c>
      <c r="I88" s="33" t="s">
        <v>24</v>
      </c>
    </row>
    <row r="89" spans="1:9" ht="15.75" thickBot="1" x14ac:dyDescent="0.3">
      <c r="A89" s="297"/>
      <c r="B89" s="36" t="s">
        <v>47</v>
      </c>
      <c r="C89" s="297"/>
      <c r="D89" s="37" t="s">
        <v>48</v>
      </c>
      <c r="E89" s="38">
        <v>500000</v>
      </c>
      <c r="F89" s="38"/>
      <c r="G89" s="38"/>
      <c r="H89" s="38">
        <v>125000</v>
      </c>
      <c r="I89" s="37" t="s">
        <v>24</v>
      </c>
    </row>
    <row r="90" spans="1:9" x14ac:dyDescent="0.25">
      <c r="A90" s="290">
        <v>10</v>
      </c>
      <c r="B90" s="7" t="s">
        <v>49</v>
      </c>
      <c r="C90" s="290"/>
      <c r="D90" s="290"/>
      <c r="E90" s="13"/>
      <c r="F90" s="13"/>
      <c r="G90" s="13"/>
      <c r="H90" s="13"/>
      <c r="I90" s="8"/>
    </row>
    <row r="91" spans="1:9" ht="42.75" x14ac:dyDescent="0.25">
      <c r="A91" s="291"/>
      <c r="B91" s="7" t="s">
        <v>50</v>
      </c>
      <c r="C91" s="291"/>
      <c r="D91" s="291"/>
      <c r="E91" s="11">
        <v>375000</v>
      </c>
      <c r="F91" s="11"/>
      <c r="G91" s="11"/>
      <c r="H91" s="11">
        <v>93750</v>
      </c>
      <c r="I91" s="8" t="s">
        <v>38</v>
      </c>
    </row>
    <row r="92" spans="1:9" x14ac:dyDescent="0.25">
      <c r="A92" s="291"/>
      <c r="B92" s="7" t="s">
        <v>51</v>
      </c>
      <c r="C92" s="291"/>
      <c r="D92" s="291"/>
      <c r="E92" s="13"/>
      <c r="F92" s="13"/>
      <c r="G92" s="13"/>
      <c r="H92" s="13"/>
      <c r="I92" s="27"/>
    </row>
    <row r="93" spans="1:9" ht="15.75" thickBot="1" x14ac:dyDescent="0.3">
      <c r="A93" s="292"/>
      <c r="B93" s="26"/>
      <c r="C93" s="292"/>
      <c r="D93" s="292"/>
      <c r="E93" s="12">
        <v>125000</v>
      </c>
      <c r="F93" s="12"/>
      <c r="G93" s="12"/>
      <c r="H93" s="12">
        <v>31250</v>
      </c>
      <c r="I93" s="26"/>
    </row>
    <row r="94" spans="1:9" ht="43.5" thickBot="1" x14ac:dyDescent="0.3">
      <c r="A94" s="49">
        <v>11</v>
      </c>
      <c r="B94" s="28" t="s">
        <v>52</v>
      </c>
      <c r="C94" s="5"/>
      <c r="D94" s="5"/>
      <c r="E94" s="12">
        <v>125000</v>
      </c>
      <c r="F94" s="12"/>
      <c r="G94" s="12"/>
      <c r="H94" s="12">
        <v>31250</v>
      </c>
      <c r="I94" s="5" t="s">
        <v>38</v>
      </c>
    </row>
    <row r="95" spans="1:9" ht="29.25" thickBot="1" x14ac:dyDescent="0.3">
      <c r="A95" s="49">
        <v>12</v>
      </c>
      <c r="B95" s="28" t="s">
        <v>53</v>
      </c>
      <c r="C95" s="5"/>
      <c r="D95" s="5"/>
      <c r="E95" s="29">
        <v>500000</v>
      </c>
      <c r="F95" s="29"/>
      <c r="G95" s="29"/>
      <c r="H95" s="12">
        <v>125000</v>
      </c>
      <c r="I95" s="5" t="s">
        <v>54</v>
      </c>
    </row>
    <row r="96" spans="1:9" x14ac:dyDescent="0.25">
      <c r="A96" s="31"/>
    </row>
  </sheetData>
  <mergeCells count="43">
    <mergeCell ref="I4:I5"/>
    <mergeCell ref="D7:D8"/>
    <mergeCell ref="E7:E8"/>
    <mergeCell ref="H7:H8"/>
    <mergeCell ref="C4:C5"/>
    <mergeCell ref="D4:D5"/>
    <mergeCell ref="E4:E5"/>
    <mergeCell ref="F4:F5"/>
    <mergeCell ref="G4:G5"/>
    <mergeCell ref="I7:I8"/>
    <mergeCell ref="C7:C8"/>
    <mergeCell ref="A4:A5"/>
    <mergeCell ref="B4:B5"/>
    <mergeCell ref="A10:A13"/>
    <mergeCell ref="B10:B13"/>
    <mergeCell ref="A20:A23"/>
    <mergeCell ref="B20:B23"/>
    <mergeCell ref="A7:A8"/>
    <mergeCell ref="B7:B8"/>
    <mergeCell ref="A32:A35"/>
    <mergeCell ref="B32:B35"/>
    <mergeCell ref="A42:A45"/>
    <mergeCell ref="B42:B45"/>
    <mergeCell ref="A52:A55"/>
    <mergeCell ref="B52:B55"/>
    <mergeCell ref="A67:A76"/>
    <mergeCell ref="B67:B76"/>
    <mergeCell ref="C67:C76"/>
    <mergeCell ref="A77:A79"/>
    <mergeCell ref="B77:B79"/>
    <mergeCell ref="C77:C79"/>
    <mergeCell ref="A90:A93"/>
    <mergeCell ref="C90:C93"/>
    <mergeCell ref="I77:I79"/>
    <mergeCell ref="A80:A81"/>
    <mergeCell ref="B80:B81"/>
    <mergeCell ref="C80:C81"/>
    <mergeCell ref="I80:I81"/>
    <mergeCell ref="D90:D93"/>
    <mergeCell ref="A82:A86"/>
    <mergeCell ref="C82:C86"/>
    <mergeCell ref="A87:A89"/>
    <mergeCell ref="C87:C89"/>
  </mergeCells>
  <pageMargins left="0.70866141732283472" right="0.70866141732283472" top="0.74803149606299213" bottom="0.74803149606299213" header="0.31496062992125984" footer="0.31496062992125984"/>
  <pageSetup paperSize="14" scale="85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65"/>
  <sheetViews>
    <sheetView workbookViewId="0">
      <selection activeCell="F9" sqref="F9"/>
    </sheetView>
  </sheetViews>
  <sheetFormatPr defaultRowHeight="15" x14ac:dyDescent="0.25"/>
  <cols>
    <col min="1" max="1" width="7.42578125" customWidth="1"/>
    <col min="2" max="2" width="20.140625" customWidth="1"/>
    <col min="5" max="5" width="11.42578125" customWidth="1"/>
    <col min="7" max="7" width="15" customWidth="1"/>
    <col min="8" max="8" width="5.140625" customWidth="1"/>
    <col min="10" max="10" width="14.140625" customWidth="1"/>
    <col min="11" max="11" width="17.42578125" customWidth="1"/>
    <col min="12" max="12" width="14.85546875" customWidth="1"/>
  </cols>
  <sheetData>
    <row r="3" spans="1:12" ht="15.75" thickBot="1" x14ac:dyDescent="0.3"/>
    <row r="4" spans="1:12" ht="27" customHeight="1" x14ac:dyDescent="0.25">
      <c r="A4" s="290" t="s">
        <v>0</v>
      </c>
      <c r="B4" s="290" t="s">
        <v>1</v>
      </c>
      <c r="C4" s="290" t="s">
        <v>2</v>
      </c>
      <c r="D4" s="290" t="s">
        <v>3</v>
      </c>
      <c r="E4" s="290" t="s">
        <v>4</v>
      </c>
      <c r="F4" s="2" t="s">
        <v>5</v>
      </c>
      <c r="G4" s="290" t="s">
        <v>6</v>
      </c>
    </row>
    <row r="5" spans="1:12" ht="15.75" thickBot="1" x14ac:dyDescent="0.3">
      <c r="A5" s="292"/>
      <c r="B5" s="292"/>
      <c r="C5" s="292"/>
      <c r="D5" s="292"/>
      <c r="E5" s="292"/>
      <c r="F5" s="3">
        <v>0.25</v>
      </c>
      <c r="G5" s="292"/>
    </row>
    <row r="6" spans="1:12" ht="15.75" thickBot="1" x14ac:dyDescent="0.3">
      <c r="A6" s="30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2" ht="27.75" customHeight="1" x14ac:dyDescent="0.25">
      <c r="A7" s="290">
        <v>1</v>
      </c>
      <c r="B7" s="293" t="s">
        <v>7</v>
      </c>
      <c r="C7" s="290"/>
      <c r="D7" s="290"/>
      <c r="E7" s="290"/>
      <c r="F7" s="290"/>
      <c r="G7" s="290"/>
      <c r="J7" t="s">
        <v>5</v>
      </c>
      <c r="K7" t="s">
        <v>258</v>
      </c>
      <c r="L7" s="51" t="s">
        <v>259</v>
      </c>
    </row>
    <row r="8" spans="1:12" x14ac:dyDescent="0.25">
      <c r="A8" s="291"/>
      <c r="B8" s="298"/>
      <c r="C8" s="291"/>
      <c r="D8" s="291"/>
      <c r="E8" s="291"/>
      <c r="F8" s="291"/>
      <c r="G8" s="291"/>
      <c r="J8" s="10">
        <f>SUM(J9:J16)</f>
        <v>438021898.75</v>
      </c>
      <c r="K8" s="46">
        <f>SUM(K9:K11)</f>
        <v>159512500</v>
      </c>
      <c r="L8" s="46">
        <f>SUM(L9:L11)</f>
        <v>27612500</v>
      </c>
    </row>
    <row r="9" spans="1:12" x14ac:dyDescent="0.25">
      <c r="A9" s="291"/>
      <c r="B9" s="299" t="s">
        <v>8</v>
      </c>
      <c r="C9" s="8" t="s">
        <v>9</v>
      </c>
      <c r="D9" s="8" t="s">
        <v>13</v>
      </c>
      <c r="E9" s="11">
        <v>172500</v>
      </c>
      <c r="F9" s="11">
        <v>43125</v>
      </c>
      <c r="G9" s="8" t="s">
        <v>16</v>
      </c>
      <c r="I9" s="46">
        <f>data!G10+data!G15</f>
        <v>4341.6400000000003</v>
      </c>
      <c r="J9" s="10">
        <f t="shared" ref="J9:J16" si="0">I9*F9</f>
        <v>187233225</v>
      </c>
      <c r="K9" s="46">
        <f>data!H31</f>
        <v>132350000</v>
      </c>
      <c r="L9" s="46">
        <f>data!H43</f>
        <v>26287500</v>
      </c>
    </row>
    <row r="10" spans="1:12" x14ac:dyDescent="0.25">
      <c r="A10" s="291"/>
      <c r="B10" s="299"/>
      <c r="C10" s="8" t="s">
        <v>10</v>
      </c>
      <c r="D10" s="8" t="s">
        <v>14</v>
      </c>
      <c r="E10" s="11">
        <v>152500</v>
      </c>
      <c r="F10" s="11">
        <v>38125</v>
      </c>
      <c r="G10" s="8" t="s">
        <v>16</v>
      </c>
      <c r="I10" s="46">
        <f>+data!G49+data!G54</f>
        <v>758.63</v>
      </c>
      <c r="J10" s="10">
        <f t="shared" si="0"/>
        <v>28922768.75</v>
      </c>
      <c r="K10" s="46">
        <f>data!H70</f>
        <v>18637500</v>
      </c>
      <c r="L10" s="46">
        <f>data!H82</f>
        <v>625000</v>
      </c>
    </row>
    <row r="11" spans="1:12" x14ac:dyDescent="0.25">
      <c r="A11" s="291"/>
      <c r="B11" s="299"/>
      <c r="C11" s="8" t="s">
        <v>11</v>
      </c>
      <c r="D11" s="8" t="s">
        <v>13</v>
      </c>
      <c r="E11" s="11">
        <v>132500</v>
      </c>
      <c r="F11" s="11">
        <v>33625</v>
      </c>
      <c r="G11" s="8" t="s">
        <v>16</v>
      </c>
      <c r="I11" s="46">
        <f>+data!G88+data!G93</f>
        <v>676.96</v>
      </c>
      <c r="J11" s="10">
        <f t="shared" si="0"/>
        <v>22762780</v>
      </c>
      <c r="K11" s="46">
        <f>data!H109</f>
        <v>8525000</v>
      </c>
      <c r="L11" s="46">
        <f>data!H121</f>
        <v>700000</v>
      </c>
    </row>
    <row r="12" spans="1:12" x14ac:dyDescent="0.25">
      <c r="A12" s="291"/>
      <c r="B12" s="299"/>
      <c r="C12" s="8" t="s">
        <v>12</v>
      </c>
      <c r="D12" s="8" t="s">
        <v>15</v>
      </c>
      <c r="E12" s="11">
        <v>112500</v>
      </c>
      <c r="F12" s="11">
        <v>28125</v>
      </c>
      <c r="G12" s="8" t="s">
        <v>17</v>
      </c>
      <c r="I12" s="46">
        <f>data!G127+data!G132</f>
        <v>585</v>
      </c>
      <c r="J12" s="10">
        <f t="shared" si="0"/>
        <v>16453125</v>
      </c>
    </row>
    <row r="13" spans="1:12" x14ac:dyDescent="0.25">
      <c r="A13" s="291"/>
      <c r="B13" s="299" t="s">
        <v>18</v>
      </c>
      <c r="C13" s="8" t="s">
        <v>9</v>
      </c>
      <c r="D13" s="8" t="s">
        <v>13</v>
      </c>
      <c r="E13" s="11">
        <v>200000</v>
      </c>
      <c r="F13" s="11">
        <v>50000</v>
      </c>
      <c r="G13" s="8" t="s">
        <v>16</v>
      </c>
      <c r="I13" s="46">
        <f>data!G11+data!G16</f>
        <v>3241.5</v>
      </c>
      <c r="J13" s="10">
        <f t="shared" si="0"/>
        <v>162075000</v>
      </c>
    </row>
    <row r="14" spans="1:12" x14ac:dyDescent="0.25">
      <c r="A14" s="291"/>
      <c r="B14" s="299"/>
      <c r="C14" s="8" t="s">
        <v>10</v>
      </c>
      <c r="D14" s="8" t="s">
        <v>14</v>
      </c>
      <c r="E14" s="11">
        <v>175000</v>
      </c>
      <c r="F14" s="11">
        <v>43750</v>
      </c>
      <c r="G14" s="8" t="s">
        <v>16</v>
      </c>
      <c r="I14" s="46">
        <f>+data!G50+data!G55</f>
        <v>334</v>
      </c>
      <c r="J14" s="10">
        <f t="shared" si="0"/>
        <v>14612500</v>
      </c>
    </row>
    <row r="15" spans="1:12" x14ac:dyDescent="0.25">
      <c r="A15" s="291"/>
      <c r="B15" s="299"/>
      <c r="C15" s="8" t="s">
        <v>11</v>
      </c>
      <c r="D15" s="8" t="s">
        <v>13</v>
      </c>
      <c r="E15" s="11">
        <v>150000</v>
      </c>
      <c r="F15" s="11">
        <v>37500</v>
      </c>
      <c r="G15" s="8" t="s">
        <v>16</v>
      </c>
      <c r="I15" s="46">
        <f>data!G89+data!G94</f>
        <v>129</v>
      </c>
      <c r="J15" s="10">
        <f t="shared" si="0"/>
        <v>4837500</v>
      </c>
    </row>
    <row r="16" spans="1:12" ht="15.75" thickBot="1" x14ac:dyDescent="0.3">
      <c r="A16" s="292"/>
      <c r="B16" s="302"/>
      <c r="C16" s="5" t="s">
        <v>12</v>
      </c>
      <c r="D16" s="5" t="s">
        <v>15</v>
      </c>
      <c r="E16" s="12">
        <v>125000</v>
      </c>
      <c r="F16" s="12">
        <v>31250</v>
      </c>
      <c r="G16" s="5" t="s">
        <v>17</v>
      </c>
      <c r="I16" s="46">
        <f>+data!G128+data!G133</f>
        <v>36</v>
      </c>
      <c r="J16" s="10">
        <f t="shared" si="0"/>
        <v>1125000</v>
      </c>
    </row>
    <row r="17" spans="1:11" ht="43.5" x14ac:dyDescent="0.25">
      <c r="A17" s="40">
        <v>2</v>
      </c>
      <c r="B17" s="32" t="s">
        <v>19</v>
      </c>
      <c r="C17" s="33"/>
      <c r="D17" s="33"/>
      <c r="E17" s="34"/>
      <c r="F17" s="34"/>
      <c r="G17" s="33"/>
      <c r="J17" t="s">
        <v>5</v>
      </c>
      <c r="K17" s="46">
        <f>J8+K8+L8</f>
        <v>625146898.75</v>
      </c>
    </row>
    <row r="18" spans="1:11" x14ac:dyDescent="0.25">
      <c r="A18" s="303"/>
      <c r="B18" s="304" t="s">
        <v>20</v>
      </c>
      <c r="C18" s="41" t="s">
        <v>9</v>
      </c>
      <c r="D18" s="41" t="s">
        <v>13</v>
      </c>
      <c r="E18" s="14">
        <v>190000</v>
      </c>
      <c r="F18" s="14">
        <v>47500</v>
      </c>
      <c r="G18" s="41" t="s">
        <v>16</v>
      </c>
    </row>
    <row r="19" spans="1:11" x14ac:dyDescent="0.25">
      <c r="A19" s="303"/>
      <c r="B19" s="304"/>
      <c r="C19" s="41" t="s">
        <v>10</v>
      </c>
      <c r="D19" s="41" t="s">
        <v>14</v>
      </c>
      <c r="E19" s="14">
        <v>168000</v>
      </c>
      <c r="F19" s="14">
        <v>42000</v>
      </c>
      <c r="G19" s="41" t="s">
        <v>16</v>
      </c>
    </row>
    <row r="20" spans="1:11" x14ac:dyDescent="0.25">
      <c r="A20" s="303"/>
      <c r="B20" s="304"/>
      <c r="C20" s="41" t="s">
        <v>11</v>
      </c>
      <c r="D20" s="41" t="s">
        <v>13</v>
      </c>
      <c r="E20" s="14">
        <v>146000</v>
      </c>
      <c r="F20" s="14">
        <v>36500</v>
      </c>
      <c r="G20" s="41" t="s">
        <v>16</v>
      </c>
    </row>
    <row r="21" spans="1:11" x14ac:dyDescent="0.25">
      <c r="A21" s="303"/>
      <c r="B21" s="304"/>
      <c r="C21" s="41" t="s">
        <v>12</v>
      </c>
      <c r="D21" s="41" t="s">
        <v>15</v>
      </c>
      <c r="E21" s="14">
        <v>124000</v>
      </c>
      <c r="F21" s="14">
        <v>31000</v>
      </c>
      <c r="G21" s="41" t="s">
        <v>16</v>
      </c>
    </row>
    <row r="22" spans="1:11" x14ac:dyDescent="0.25">
      <c r="A22" s="296"/>
      <c r="B22" s="305" t="s">
        <v>21</v>
      </c>
      <c r="C22" s="33" t="s">
        <v>9</v>
      </c>
      <c r="D22" s="33" t="s">
        <v>13</v>
      </c>
      <c r="E22" s="15">
        <v>220000</v>
      </c>
      <c r="F22" s="15">
        <v>55000</v>
      </c>
      <c r="G22" s="33" t="s">
        <v>16</v>
      </c>
    </row>
    <row r="23" spans="1:11" x14ac:dyDescent="0.25">
      <c r="A23" s="296"/>
      <c r="B23" s="305"/>
      <c r="C23" s="33" t="s">
        <v>10</v>
      </c>
      <c r="D23" s="33" t="s">
        <v>14</v>
      </c>
      <c r="E23" s="15">
        <v>193000</v>
      </c>
      <c r="F23" s="15">
        <v>48250</v>
      </c>
      <c r="G23" s="33" t="s">
        <v>16</v>
      </c>
    </row>
    <row r="24" spans="1:11" x14ac:dyDescent="0.25">
      <c r="A24" s="296"/>
      <c r="B24" s="305"/>
      <c r="C24" s="33" t="s">
        <v>11</v>
      </c>
      <c r="D24" s="33" t="s">
        <v>13</v>
      </c>
      <c r="E24" s="15">
        <v>165000</v>
      </c>
      <c r="F24" s="15">
        <v>41250</v>
      </c>
      <c r="G24" s="33" t="s">
        <v>16</v>
      </c>
    </row>
    <row r="25" spans="1:11" ht="15.75" thickBot="1" x14ac:dyDescent="0.3">
      <c r="A25" s="297"/>
      <c r="B25" s="306"/>
      <c r="C25" s="37" t="s">
        <v>12</v>
      </c>
      <c r="D25" s="37" t="s">
        <v>15</v>
      </c>
      <c r="E25" s="16">
        <v>138000</v>
      </c>
      <c r="F25" s="16">
        <v>34500</v>
      </c>
      <c r="G25" s="37" t="s">
        <v>17</v>
      </c>
    </row>
    <row r="26" spans="1:11" x14ac:dyDescent="0.25">
      <c r="A26" s="295">
        <v>3</v>
      </c>
      <c r="B26" s="307" t="s">
        <v>22</v>
      </c>
      <c r="C26" s="33" t="s">
        <v>9</v>
      </c>
      <c r="D26" s="33" t="s">
        <v>13</v>
      </c>
      <c r="E26" s="35">
        <v>300000</v>
      </c>
      <c r="F26" s="35">
        <v>75000</v>
      </c>
      <c r="G26" s="33" t="s">
        <v>16</v>
      </c>
    </row>
    <row r="27" spans="1:11" x14ac:dyDescent="0.25">
      <c r="A27" s="296"/>
      <c r="B27" s="305"/>
      <c r="C27" s="33" t="s">
        <v>10</v>
      </c>
      <c r="D27" s="33" t="s">
        <v>14</v>
      </c>
      <c r="E27" s="35">
        <v>275000</v>
      </c>
      <c r="F27" s="35">
        <v>68750</v>
      </c>
      <c r="G27" s="33" t="s">
        <v>16</v>
      </c>
    </row>
    <row r="28" spans="1:11" x14ac:dyDescent="0.25">
      <c r="A28" s="296"/>
      <c r="B28" s="305"/>
      <c r="C28" s="33" t="s">
        <v>11</v>
      </c>
      <c r="D28" s="33" t="s">
        <v>13</v>
      </c>
      <c r="E28" s="35">
        <v>250000</v>
      </c>
      <c r="F28" s="35">
        <v>62500</v>
      </c>
      <c r="G28" s="33" t="s">
        <v>16</v>
      </c>
    </row>
    <row r="29" spans="1:11" ht="15.75" thickBot="1" x14ac:dyDescent="0.3">
      <c r="A29" s="297"/>
      <c r="B29" s="306"/>
      <c r="C29" s="37" t="s">
        <v>12</v>
      </c>
      <c r="D29" s="37" t="s">
        <v>15</v>
      </c>
      <c r="E29" s="38">
        <v>225000</v>
      </c>
      <c r="F29" s="38">
        <v>56250</v>
      </c>
      <c r="G29" s="37" t="s">
        <v>17</v>
      </c>
    </row>
    <row r="30" spans="1:11" ht="15.75" thickBot="1" x14ac:dyDescent="0.3">
      <c r="A30" s="17">
        <v>4</v>
      </c>
      <c r="B30" s="18" t="s">
        <v>23</v>
      </c>
      <c r="C30" s="19"/>
      <c r="D30" s="19" t="s">
        <v>13</v>
      </c>
      <c r="E30" s="20">
        <v>50000</v>
      </c>
      <c r="F30" s="20">
        <v>12500</v>
      </c>
      <c r="G30" s="19" t="s">
        <v>24</v>
      </c>
    </row>
    <row r="31" spans="1:11" x14ac:dyDescent="0.25">
      <c r="A31" s="1"/>
      <c r="B31" s="6"/>
      <c r="C31" s="1"/>
      <c r="D31" s="1"/>
      <c r="E31" s="21"/>
      <c r="F31" s="21"/>
      <c r="G31" s="1"/>
    </row>
    <row r="32" spans="1:11" x14ac:dyDescent="0.25">
      <c r="A32" s="1"/>
      <c r="B32" s="6"/>
      <c r="C32" s="1"/>
      <c r="D32" s="1"/>
      <c r="E32" s="21"/>
      <c r="F32" s="21"/>
      <c r="G32" s="1"/>
    </row>
    <row r="33" spans="1:7" x14ac:dyDescent="0.25">
      <c r="A33" s="1"/>
      <c r="B33" s="6"/>
      <c r="C33" s="1"/>
      <c r="D33" s="1"/>
      <c r="E33" s="21"/>
      <c r="F33" s="21"/>
      <c r="G33" s="1"/>
    </row>
    <row r="34" spans="1:7" ht="15.75" thickBot="1" x14ac:dyDescent="0.3">
      <c r="A34" s="22"/>
      <c r="B34" s="23"/>
      <c r="C34" s="22"/>
      <c r="D34" s="22"/>
      <c r="E34" s="24"/>
      <c r="F34" s="24"/>
      <c r="G34" s="22"/>
    </row>
    <row r="35" spans="1:7" ht="15.75" thickBot="1" x14ac:dyDescent="0.3">
      <c r="A35" s="30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</row>
    <row r="36" spans="1:7" x14ac:dyDescent="0.25">
      <c r="A36" s="290">
        <v>5</v>
      </c>
      <c r="B36" s="293" t="s">
        <v>25</v>
      </c>
      <c r="C36" s="290"/>
      <c r="D36" s="8" t="s">
        <v>13</v>
      </c>
      <c r="E36" s="11">
        <v>95000</v>
      </c>
      <c r="F36" s="11">
        <v>23750</v>
      </c>
      <c r="G36" s="8" t="s">
        <v>16</v>
      </c>
    </row>
    <row r="37" spans="1:7" x14ac:dyDescent="0.25">
      <c r="A37" s="291"/>
      <c r="B37" s="298"/>
      <c r="C37" s="291"/>
      <c r="D37" s="8" t="s">
        <v>14</v>
      </c>
      <c r="E37" s="11">
        <v>60000</v>
      </c>
      <c r="F37" s="11">
        <v>15000</v>
      </c>
      <c r="G37" s="8" t="s">
        <v>27</v>
      </c>
    </row>
    <row r="38" spans="1:7" x14ac:dyDescent="0.25">
      <c r="A38" s="291"/>
      <c r="B38" s="298"/>
      <c r="C38" s="291"/>
      <c r="D38" s="8" t="s">
        <v>13</v>
      </c>
      <c r="E38" s="11">
        <v>40000</v>
      </c>
      <c r="F38" s="11">
        <v>10000</v>
      </c>
      <c r="G38" s="8" t="s">
        <v>28</v>
      </c>
    </row>
    <row r="39" spans="1:7" x14ac:dyDescent="0.25">
      <c r="A39" s="291"/>
      <c r="B39" s="298"/>
      <c r="C39" s="291"/>
      <c r="D39" s="8" t="s">
        <v>26</v>
      </c>
      <c r="E39" s="11">
        <v>20000</v>
      </c>
      <c r="F39" s="11">
        <v>5000</v>
      </c>
      <c r="G39" s="8" t="s">
        <v>24</v>
      </c>
    </row>
    <row r="40" spans="1:7" x14ac:dyDescent="0.25">
      <c r="A40" s="291"/>
      <c r="B40" s="298"/>
      <c r="C40" s="291"/>
      <c r="D40" s="8" t="s">
        <v>13</v>
      </c>
      <c r="E40" s="11">
        <v>10000</v>
      </c>
      <c r="F40" s="11">
        <v>2500</v>
      </c>
      <c r="G40" s="8" t="s">
        <v>29</v>
      </c>
    </row>
    <row r="41" spans="1:7" x14ac:dyDescent="0.25">
      <c r="A41" s="291"/>
      <c r="B41" s="298"/>
      <c r="C41" s="291"/>
      <c r="D41" s="8" t="s">
        <v>14</v>
      </c>
      <c r="E41" s="11">
        <v>5000</v>
      </c>
      <c r="F41" s="11">
        <v>1250</v>
      </c>
      <c r="G41" s="8" t="s">
        <v>30</v>
      </c>
    </row>
    <row r="42" spans="1:7" x14ac:dyDescent="0.25">
      <c r="A42" s="291"/>
      <c r="B42" s="298"/>
      <c r="C42" s="291"/>
      <c r="D42" s="8" t="s">
        <v>13</v>
      </c>
      <c r="E42" s="11">
        <v>4250</v>
      </c>
      <c r="F42" s="11">
        <v>1063</v>
      </c>
      <c r="G42" s="8" t="s">
        <v>31</v>
      </c>
    </row>
    <row r="43" spans="1:7" x14ac:dyDescent="0.25">
      <c r="A43" s="291"/>
      <c r="B43" s="298"/>
      <c r="C43" s="291"/>
      <c r="D43" s="8" t="s">
        <v>15</v>
      </c>
      <c r="E43" s="11">
        <v>3500</v>
      </c>
      <c r="F43" s="13">
        <v>875</v>
      </c>
      <c r="G43" s="8" t="s">
        <v>32</v>
      </c>
    </row>
    <row r="44" spans="1:7" x14ac:dyDescent="0.25">
      <c r="A44" s="291"/>
      <c r="B44" s="298"/>
      <c r="C44" s="291"/>
      <c r="D44" s="8" t="s">
        <v>13</v>
      </c>
      <c r="E44" s="11">
        <v>2750</v>
      </c>
      <c r="F44" s="13">
        <v>688</v>
      </c>
      <c r="G44" s="8" t="s">
        <v>33</v>
      </c>
    </row>
    <row r="45" spans="1:7" ht="15.75" thickBot="1" x14ac:dyDescent="0.3">
      <c r="A45" s="292"/>
      <c r="B45" s="294"/>
      <c r="C45" s="292"/>
      <c r="D45" s="5" t="s">
        <v>13</v>
      </c>
      <c r="E45" s="12">
        <v>2000</v>
      </c>
      <c r="F45" s="25">
        <v>500</v>
      </c>
      <c r="G45" s="5" t="s">
        <v>34</v>
      </c>
    </row>
    <row r="46" spans="1:7" x14ac:dyDescent="0.25">
      <c r="A46" s="290">
        <v>6</v>
      </c>
      <c r="B46" s="293" t="s">
        <v>35</v>
      </c>
      <c r="C46" s="290"/>
      <c r="D46" s="8" t="s">
        <v>36</v>
      </c>
      <c r="E46" s="11">
        <v>2500</v>
      </c>
      <c r="F46" s="13">
        <v>625</v>
      </c>
      <c r="G46" s="290" t="s">
        <v>38</v>
      </c>
    </row>
    <row r="47" spans="1:7" x14ac:dyDescent="0.25">
      <c r="A47" s="291"/>
      <c r="B47" s="298"/>
      <c r="C47" s="291"/>
      <c r="D47" s="8" t="s">
        <v>37</v>
      </c>
      <c r="E47" s="11">
        <v>5000</v>
      </c>
      <c r="F47" s="11">
        <v>1250</v>
      </c>
      <c r="G47" s="291"/>
    </row>
    <row r="48" spans="1:7" ht="15.75" thickBot="1" x14ac:dyDescent="0.3">
      <c r="A48" s="292"/>
      <c r="B48" s="294"/>
      <c r="C48" s="292"/>
      <c r="D48" s="26"/>
      <c r="E48" s="26"/>
      <c r="F48" s="26"/>
      <c r="G48" s="292"/>
    </row>
    <row r="49" spans="1:7" ht="27" customHeight="1" x14ac:dyDescent="0.25">
      <c r="A49" s="290">
        <v>7</v>
      </c>
      <c r="B49" s="293" t="s">
        <v>39</v>
      </c>
      <c r="C49" s="290"/>
      <c r="D49" s="8" t="s">
        <v>36</v>
      </c>
      <c r="E49" s="13">
        <v>500</v>
      </c>
      <c r="F49" s="13">
        <v>125</v>
      </c>
      <c r="G49" s="290" t="s">
        <v>38</v>
      </c>
    </row>
    <row r="50" spans="1:7" ht="15.75" thickBot="1" x14ac:dyDescent="0.3">
      <c r="A50" s="292"/>
      <c r="B50" s="294"/>
      <c r="C50" s="292"/>
      <c r="D50" s="5" t="s">
        <v>37</v>
      </c>
      <c r="E50" s="12">
        <v>1000</v>
      </c>
      <c r="F50" s="25">
        <v>250</v>
      </c>
      <c r="G50" s="292"/>
    </row>
    <row r="51" spans="1:7" x14ac:dyDescent="0.25">
      <c r="A51" s="295">
        <v>8</v>
      </c>
      <c r="B51" s="32" t="s">
        <v>40</v>
      </c>
      <c r="C51" s="295"/>
      <c r="D51" s="33"/>
      <c r="E51" s="34"/>
      <c r="F51" s="34"/>
      <c r="G51" s="33"/>
    </row>
    <row r="52" spans="1:7" x14ac:dyDescent="0.25">
      <c r="A52" s="296"/>
      <c r="B52" s="32" t="s">
        <v>41</v>
      </c>
      <c r="C52" s="296"/>
      <c r="D52" s="33" t="s">
        <v>13</v>
      </c>
      <c r="E52" s="35">
        <v>125000</v>
      </c>
      <c r="F52" s="35">
        <v>31250</v>
      </c>
      <c r="G52" s="33" t="s">
        <v>16</v>
      </c>
    </row>
    <row r="53" spans="1:7" x14ac:dyDescent="0.25">
      <c r="A53" s="296"/>
      <c r="B53" s="32" t="s">
        <v>42</v>
      </c>
      <c r="C53" s="296"/>
      <c r="D53" s="33" t="s">
        <v>13</v>
      </c>
      <c r="E53" s="35">
        <v>100000</v>
      </c>
      <c r="F53" s="35">
        <v>25000</v>
      </c>
      <c r="G53" s="33" t="s">
        <v>16</v>
      </c>
    </row>
    <row r="54" spans="1:7" x14ac:dyDescent="0.25">
      <c r="A54" s="296"/>
      <c r="B54" s="32" t="s">
        <v>43</v>
      </c>
      <c r="C54" s="296"/>
      <c r="D54" s="33" t="s">
        <v>13</v>
      </c>
      <c r="E54" s="35">
        <v>90000</v>
      </c>
      <c r="F54" s="35">
        <v>22500</v>
      </c>
      <c r="G54" s="33" t="s">
        <v>16</v>
      </c>
    </row>
    <row r="55" spans="1:7" ht="36.75" customHeight="1" thickBot="1" x14ac:dyDescent="0.3">
      <c r="A55" s="297"/>
      <c r="B55" s="36" t="s">
        <v>44</v>
      </c>
      <c r="C55" s="297"/>
      <c r="D55" s="37" t="s">
        <v>13</v>
      </c>
      <c r="E55" s="38">
        <v>75000</v>
      </c>
      <c r="F55" s="38">
        <v>18750</v>
      </c>
      <c r="G55" s="37" t="s">
        <v>16</v>
      </c>
    </row>
    <row r="56" spans="1:7" x14ac:dyDescent="0.25">
      <c r="A56" s="295">
        <v>9</v>
      </c>
      <c r="B56" s="32" t="s">
        <v>45</v>
      </c>
      <c r="C56" s="295"/>
      <c r="D56" s="33"/>
      <c r="E56" s="34"/>
      <c r="F56" s="34"/>
      <c r="G56" s="33"/>
    </row>
    <row r="57" spans="1:7" x14ac:dyDescent="0.25">
      <c r="A57" s="296"/>
      <c r="B57" s="32" t="s">
        <v>46</v>
      </c>
      <c r="C57" s="296"/>
      <c r="D57" s="33" t="s">
        <v>48</v>
      </c>
      <c r="E57" s="35">
        <v>500000</v>
      </c>
      <c r="F57" s="35">
        <v>125000</v>
      </c>
      <c r="G57" s="33" t="s">
        <v>24</v>
      </c>
    </row>
    <row r="58" spans="1:7" ht="15.75" thickBot="1" x14ac:dyDescent="0.3">
      <c r="A58" s="297"/>
      <c r="B58" s="36" t="s">
        <v>47</v>
      </c>
      <c r="C58" s="297"/>
      <c r="D58" s="37" t="s">
        <v>48</v>
      </c>
      <c r="E58" s="38">
        <v>500000</v>
      </c>
      <c r="F58" s="38">
        <v>125000</v>
      </c>
      <c r="G58" s="37" t="s">
        <v>24</v>
      </c>
    </row>
    <row r="59" spans="1:7" x14ac:dyDescent="0.25">
      <c r="A59" s="290">
        <v>10</v>
      </c>
      <c r="B59" s="7" t="s">
        <v>49</v>
      </c>
      <c r="C59" s="290"/>
      <c r="D59" s="290"/>
      <c r="E59" s="13"/>
      <c r="F59" s="13"/>
      <c r="G59" s="8"/>
    </row>
    <row r="60" spans="1:7" ht="42.75" x14ac:dyDescent="0.25">
      <c r="A60" s="291"/>
      <c r="B60" s="7" t="s">
        <v>50</v>
      </c>
      <c r="C60" s="291"/>
      <c r="D60" s="291"/>
      <c r="E60" s="11">
        <v>375000</v>
      </c>
      <c r="F60" s="11">
        <v>93750</v>
      </c>
      <c r="G60" s="8" t="s">
        <v>38</v>
      </c>
    </row>
    <row r="61" spans="1:7" x14ac:dyDescent="0.25">
      <c r="A61" s="291"/>
      <c r="B61" s="7" t="s">
        <v>51</v>
      </c>
      <c r="C61" s="291"/>
      <c r="D61" s="291"/>
      <c r="E61" s="13"/>
      <c r="F61" s="13"/>
      <c r="G61" s="27"/>
    </row>
    <row r="62" spans="1:7" ht="15.75" thickBot="1" x14ac:dyDescent="0.3">
      <c r="A62" s="292"/>
      <c r="B62" s="26"/>
      <c r="C62" s="292"/>
      <c r="D62" s="292"/>
      <c r="E62" s="12">
        <v>125000</v>
      </c>
      <c r="F62" s="12">
        <v>31250</v>
      </c>
      <c r="G62" s="26"/>
    </row>
    <row r="63" spans="1:7" ht="43.5" thickBot="1" x14ac:dyDescent="0.3">
      <c r="A63" s="30">
        <v>11</v>
      </c>
      <c r="B63" s="28" t="s">
        <v>52</v>
      </c>
      <c r="C63" s="5"/>
      <c r="D63" s="5"/>
      <c r="E63" s="12">
        <v>125000</v>
      </c>
      <c r="F63" s="12">
        <v>31250</v>
      </c>
      <c r="G63" s="5" t="s">
        <v>38</v>
      </c>
    </row>
    <row r="64" spans="1:7" ht="29.25" thickBot="1" x14ac:dyDescent="0.3">
      <c r="A64" s="30">
        <v>12</v>
      </c>
      <c r="B64" s="28" t="s">
        <v>53</v>
      </c>
      <c r="C64" s="5"/>
      <c r="D64" s="5"/>
      <c r="E64" s="29">
        <v>500000</v>
      </c>
      <c r="F64" s="12">
        <v>125000</v>
      </c>
      <c r="G64" s="5" t="s">
        <v>54</v>
      </c>
    </row>
    <row r="65" spans="1:1" x14ac:dyDescent="0.25">
      <c r="A65" s="31"/>
    </row>
  </sheetData>
  <mergeCells count="41">
    <mergeCell ref="A59:A62"/>
    <mergeCell ref="C59:C62"/>
    <mergeCell ref="G46:G48"/>
    <mergeCell ref="A49:A50"/>
    <mergeCell ref="B49:B50"/>
    <mergeCell ref="C49:C50"/>
    <mergeCell ref="G49:G50"/>
    <mergeCell ref="D59:D62"/>
    <mergeCell ref="A51:A55"/>
    <mergeCell ref="C51:C55"/>
    <mergeCell ref="A56:A58"/>
    <mergeCell ref="C56:C58"/>
    <mergeCell ref="A36:A45"/>
    <mergeCell ref="B36:B45"/>
    <mergeCell ref="C36:C45"/>
    <mergeCell ref="A46:A48"/>
    <mergeCell ref="B46:B48"/>
    <mergeCell ref="C46:C48"/>
    <mergeCell ref="A22:A25"/>
    <mergeCell ref="B22:B25"/>
    <mergeCell ref="A26:A29"/>
    <mergeCell ref="B26:B29"/>
    <mergeCell ref="A9:A12"/>
    <mergeCell ref="B9:B12"/>
    <mergeCell ref="A13:A16"/>
    <mergeCell ref="D4:D5"/>
    <mergeCell ref="E4:E5"/>
    <mergeCell ref="G7:G8"/>
    <mergeCell ref="B13:B16"/>
    <mergeCell ref="A18:A21"/>
    <mergeCell ref="B18:B21"/>
    <mergeCell ref="G4:G5"/>
    <mergeCell ref="D7:D8"/>
    <mergeCell ref="E7:E8"/>
    <mergeCell ref="F7:F8"/>
    <mergeCell ref="A4:A5"/>
    <mergeCell ref="B4:B5"/>
    <mergeCell ref="C4:C5"/>
    <mergeCell ref="A7:A8"/>
    <mergeCell ref="B7:B8"/>
    <mergeCell ref="C7:C8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8"/>
  <sheetViews>
    <sheetView workbookViewId="0">
      <selection activeCell="F10" sqref="F10"/>
    </sheetView>
  </sheetViews>
  <sheetFormatPr defaultRowHeight="15" x14ac:dyDescent="0.25"/>
  <cols>
    <col min="1" max="1" width="7.42578125" customWidth="1"/>
    <col min="2" max="2" width="20.140625" customWidth="1"/>
    <col min="5" max="5" width="14" customWidth="1"/>
    <col min="6" max="7" width="11.42578125" customWidth="1"/>
    <col min="8" max="8" width="10.5703125" customWidth="1"/>
    <col min="9" max="9" width="15" customWidth="1"/>
    <col min="10" max="10" width="4.42578125" customWidth="1"/>
    <col min="12" max="12" width="14.7109375" customWidth="1"/>
  </cols>
  <sheetData>
    <row r="3" spans="1:12" ht="15.75" thickBot="1" x14ac:dyDescent="0.3"/>
    <row r="4" spans="1:12" ht="27" customHeight="1" x14ac:dyDescent="0.25">
      <c r="A4" s="275" t="s">
        <v>264</v>
      </c>
      <c r="B4" s="275" t="s">
        <v>265</v>
      </c>
      <c r="C4" s="275" t="s">
        <v>276</v>
      </c>
      <c r="D4" s="275" t="s">
        <v>3</v>
      </c>
      <c r="E4" s="275" t="s">
        <v>73</v>
      </c>
      <c r="F4" s="275" t="s">
        <v>71</v>
      </c>
      <c r="G4" s="275" t="s">
        <v>72</v>
      </c>
      <c r="H4" s="87" t="s">
        <v>5</v>
      </c>
      <c r="I4" s="275" t="s">
        <v>6</v>
      </c>
    </row>
    <row r="5" spans="1:12" ht="33" customHeight="1" thickBot="1" x14ac:dyDescent="0.3">
      <c r="A5" s="277"/>
      <c r="B5" s="277"/>
      <c r="C5" s="277"/>
      <c r="D5" s="277"/>
      <c r="E5" s="277"/>
      <c r="F5" s="277"/>
      <c r="G5" s="277"/>
      <c r="H5" s="88">
        <v>0.25</v>
      </c>
      <c r="I5" s="277"/>
    </row>
    <row r="6" spans="1:12" ht="15.75" thickBot="1" x14ac:dyDescent="0.3">
      <c r="A6" s="89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</row>
    <row r="7" spans="1:12" ht="27.75" customHeight="1" x14ac:dyDescent="0.25">
      <c r="A7" s="275">
        <v>1</v>
      </c>
      <c r="B7" s="308" t="s">
        <v>7</v>
      </c>
      <c r="C7" s="275"/>
      <c r="D7" s="275"/>
      <c r="E7" s="275"/>
      <c r="F7" s="91"/>
      <c r="G7" s="91"/>
      <c r="H7" s="275"/>
      <c r="I7" s="275"/>
    </row>
    <row r="8" spans="1:12" x14ac:dyDescent="0.25">
      <c r="A8" s="276"/>
      <c r="B8" s="309"/>
      <c r="C8" s="276"/>
      <c r="D8" s="276"/>
      <c r="E8" s="276"/>
      <c r="F8" s="92"/>
      <c r="G8" s="92"/>
      <c r="H8" s="276"/>
      <c r="I8" s="276"/>
    </row>
    <row r="9" spans="1:12" ht="15.75" x14ac:dyDescent="0.25">
      <c r="A9" s="92"/>
      <c r="B9" s="93" t="s">
        <v>266</v>
      </c>
      <c r="C9" s="94"/>
      <c r="D9" s="94"/>
      <c r="E9" s="94"/>
      <c r="F9" s="94"/>
      <c r="G9" s="94"/>
      <c r="H9" s="94"/>
      <c r="I9" s="94"/>
    </row>
    <row r="10" spans="1:12" x14ac:dyDescent="0.25">
      <c r="A10" s="276"/>
      <c r="B10" s="93" t="s">
        <v>74</v>
      </c>
      <c r="C10" s="94" t="s">
        <v>9</v>
      </c>
      <c r="D10" s="94" t="s">
        <v>13</v>
      </c>
      <c r="E10" s="95">
        <v>172500</v>
      </c>
      <c r="F10" s="95">
        <f>'harga titik'!C5</f>
        <v>200000</v>
      </c>
      <c r="G10" s="95">
        <f>E10+F10</f>
        <v>372500</v>
      </c>
      <c r="H10" s="95">
        <f>G10*25%</f>
        <v>93125</v>
      </c>
      <c r="I10" s="94" t="s">
        <v>16</v>
      </c>
      <c r="K10" s="46">
        <f>[1]rek!$G$10+[1]rek!$G$15</f>
        <v>4341.6400000000003</v>
      </c>
      <c r="L10" s="10">
        <f>K10*H10</f>
        <v>404315225.00000006</v>
      </c>
    </row>
    <row r="11" spans="1:12" x14ac:dyDescent="0.25">
      <c r="A11" s="276"/>
      <c r="B11" s="93"/>
      <c r="C11" s="94" t="s">
        <v>10</v>
      </c>
      <c r="D11" s="94" t="s">
        <v>14</v>
      </c>
      <c r="E11" s="95">
        <v>152500</v>
      </c>
      <c r="F11" s="95">
        <f>'harga titik'!E5</f>
        <v>175000</v>
      </c>
      <c r="G11" s="95">
        <f>E11+F11</f>
        <v>327500</v>
      </c>
      <c r="H11" s="95">
        <f>G11*25%</f>
        <v>81875</v>
      </c>
      <c r="I11" s="94" t="s">
        <v>16</v>
      </c>
      <c r="K11" s="46">
        <f>[1]rek!$G$49+[1]rek!$G$54</f>
        <v>758.63</v>
      </c>
      <c r="L11" s="10">
        <f>K11*H11</f>
        <v>62112831.25</v>
      </c>
    </row>
    <row r="12" spans="1:12" x14ac:dyDescent="0.25">
      <c r="A12" s="276"/>
      <c r="B12" s="93"/>
      <c r="C12" s="94" t="s">
        <v>11</v>
      </c>
      <c r="D12" s="94" t="s">
        <v>13</v>
      </c>
      <c r="E12" s="95">
        <v>132500</v>
      </c>
      <c r="F12" s="95">
        <f>'harga titik'!G5</f>
        <v>150000</v>
      </c>
      <c r="G12" s="95">
        <f>E12+F12</f>
        <v>282500</v>
      </c>
      <c r="H12" s="95">
        <f>G12*25%</f>
        <v>70625</v>
      </c>
      <c r="I12" s="94" t="s">
        <v>16</v>
      </c>
      <c r="K12" s="46">
        <f>[1]rek!$G$88+[1]rek!$G$93</f>
        <v>676.96</v>
      </c>
      <c r="L12" s="10">
        <f>K12*H12</f>
        <v>47810300</v>
      </c>
    </row>
    <row r="13" spans="1:12" x14ac:dyDescent="0.25">
      <c r="A13" s="276"/>
      <c r="B13" s="93"/>
      <c r="C13" s="94" t="s">
        <v>12</v>
      </c>
      <c r="D13" s="94" t="s">
        <v>15</v>
      </c>
      <c r="E13" s="95">
        <v>112500</v>
      </c>
      <c r="F13" s="95">
        <v>0</v>
      </c>
      <c r="G13" s="95">
        <f>E13+F13</f>
        <v>112500</v>
      </c>
      <c r="H13" s="95">
        <f>G13*25%</f>
        <v>28125</v>
      </c>
      <c r="I13" s="94" t="s">
        <v>17</v>
      </c>
      <c r="K13" s="46">
        <f>+[1]rek!$G$127+[1]rek!$G$132</f>
        <v>585</v>
      </c>
      <c r="L13" s="10">
        <f>K13*H13</f>
        <v>16453125</v>
      </c>
    </row>
    <row r="14" spans="1:12" x14ac:dyDescent="0.25">
      <c r="A14" s="92"/>
      <c r="B14" s="96" t="s">
        <v>75</v>
      </c>
      <c r="C14" s="94"/>
      <c r="D14" s="94"/>
      <c r="E14" s="95"/>
      <c r="F14" s="95"/>
      <c r="G14" s="95"/>
      <c r="H14" s="95"/>
      <c r="I14" s="94"/>
    </row>
    <row r="15" spans="1:12" x14ac:dyDescent="0.25">
      <c r="A15" s="92"/>
      <c r="B15" s="96"/>
      <c r="C15" s="94" t="s">
        <v>9</v>
      </c>
      <c r="D15" s="94" t="s">
        <v>13</v>
      </c>
      <c r="E15" s="95">
        <v>172500</v>
      </c>
      <c r="F15" s="95">
        <f>F25</f>
        <v>150000</v>
      </c>
      <c r="G15" s="95">
        <f>E15+F15</f>
        <v>322500</v>
      </c>
      <c r="H15" s="95">
        <f>G15*25%</f>
        <v>80625</v>
      </c>
      <c r="I15" s="94" t="s">
        <v>16</v>
      </c>
    </row>
    <row r="16" spans="1:12" x14ac:dyDescent="0.25">
      <c r="A16" s="92"/>
      <c r="B16" s="96"/>
      <c r="C16" s="94" t="s">
        <v>10</v>
      </c>
      <c r="D16" s="94" t="s">
        <v>14</v>
      </c>
      <c r="E16" s="95">
        <v>152500</v>
      </c>
      <c r="F16" s="95">
        <f>F26</f>
        <v>125000</v>
      </c>
      <c r="G16" s="95">
        <f>E16+F16</f>
        <v>277500</v>
      </c>
      <c r="H16" s="95">
        <f>G16*25%</f>
        <v>69375</v>
      </c>
      <c r="I16" s="94" t="s">
        <v>16</v>
      </c>
    </row>
    <row r="17" spans="1:12" x14ac:dyDescent="0.25">
      <c r="A17" s="92"/>
      <c r="B17" s="96"/>
      <c r="C17" s="94" t="s">
        <v>11</v>
      </c>
      <c r="D17" s="94" t="s">
        <v>13</v>
      </c>
      <c r="E17" s="95">
        <v>132500</v>
      </c>
      <c r="F17" s="95">
        <f>F27</f>
        <v>100000</v>
      </c>
      <c r="G17" s="95">
        <f>E17+F17</f>
        <v>232500</v>
      </c>
      <c r="H17" s="95">
        <f>G17*25%</f>
        <v>58125</v>
      </c>
      <c r="I17" s="94" t="s">
        <v>16</v>
      </c>
    </row>
    <row r="18" spans="1:12" x14ac:dyDescent="0.25">
      <c r="A18" s="92"/>
      <c r="B18" s="96"/>
      <c r="C18" s="94" t="s">
        <v>12</v>
      </c>
      <c r="D18" s="94" t="s">
        <v>15</v>
      </c>
      <c r="E18" s="95">
        <v>112500</v>
      </c>
      <c r="F18" s="95">
        <v>0</v>
      </c>
      <c r="G18" s="95">
        <f>E18+F18</f>
        <v>112500</v>
      </c>
      <c r="H18" s="95">
        <f>G18*25%</f>
        <v>28125</v>
      </c>
      <c r="I18" s="94" t="s">
        <v>17</v>
      </c>
    </row>
    <row r="19" spans="1:12" ht="15.75" x14ac:dyDescent="0.25">
      <c r="A19" s="92"/>
      <c r="B19" s="93" t="s">
        <v>267</v>
      </c>
      <c r="C19" s="94"/>
      <c r="D19" s="94"/>
      <c r="E19" s="95"/>
      <c r="F19" s="95"/>
      <c r="G19" s="95"/>
      <c r="H19" s="95"/>
      <c r="I19" s="94"/>
    </row>
    <row r="20" spans="1:12" x14ac:dyDescent="0.25">
      <c r="A20" s="276"/>
      <c r="B20" s="93" t="s">
        <v>74</v>
      </c>
      <c r="C20" s="94" t="s">
        <v>9</v>
      </c>
      <c r="D20" s="94" t="s">
        <v>13</v>
      </c>
      <c r="E20" s="95">
        <v>200000</v>
      </c>
      <c r="F20" s="95">
        <f>F10</f>
        <v>200000</v>
      </c>
      <c r="G20" s="95">
        <f>E20+F20</f>
        <v>400000</v>
      </c>
      <c r="H20" s="95">
        <f>G20*25%</f>
        <v>100000</v>
      </c>
      <c r="I20" s="94" t="s">
        <v>16</v>
      </c>
      <c r="K20" s="46">
        <f>[1]rek!$G$10+[1]rek!$G$16</f>
        <v>4271.54</v>
      </c>
      <c r="L20" s="10">
        <f>K20*H20</f>
        <v>427154000</v>
      </c>
    </row>
    <row r="21" spans="1:12" x14ac:dyDescent="0.25">
      <c r="A21" s="276"/>
      <c r="B21" s="93"/>
      <c r="C21" s="94" t="s">
        <v>10</v>
      </c>
      <c r="D21" s="94" t="s">
        <v>14</v>
      </c>
      <c r="E21" s="95">
        <v>175000</v>
      </c>
      <c r="F21" s="95">
        <f>F11</f>
        <v>175000</v>
      </c>
      <c r="G21" s="95">
        <f>E21+F21</f>
        <v>350000</v>
      </c>
      <c r="H21" s="95">
        <f>G21*25%</f>
        <v>87500</v>
      </c>
      <c r="I21" s="94" t="s">
        <v>16</v>
      </c>
      <c r="K21" s="46">
        <f>[1]rek!$G$50+[1]rek!$G$55</f>
        <v>334</v>
      </c>
      <c r="L21" s="10">
        <f>K21*H21</f>
        <v>29225000</v>
      </c>
    </row>
    <row r="22" spans="1:12" x14ac:dyDescent="0.25">
      <c r="A22" s="276"/>
      <c r="B22" s="93"/>
      <c r="C22" s="94" t="s">
        <v>11</v>
      </c>
      <c r="D22" s="94" t="s">
        <v>13</v>
      </c>
      <c r="E22" s="95">
        <v>150000</v>
      </c>
      <c r="F22" s="95">
        <f>F12</f>
        <v>150000</v>
      </c>
      <c r="G22" s="95">
        <f>E22+F22</f>
        <v>300000</v>
      </c>
      <c r="H22" s="95">
        <f>G22*25%</f>
        <v>75000</v>
      </c>
      <c r="I22" s="94" t="s">
        <v>16</v>
      </c>
      <c r="K22" s="46">
        <f>[1]rek!$G$89+[1]rek!$G$94</f>
        <v>129</v>
      </c>
      <c r="L22" s="10">
        <f>K22*H22</f>
        <v>9675000</v>
      </c>
    </row>
    <row r="23" spans="1:12" x14ac:dyDescent="0.25">
      <c r="A23" s="276"/>
      <c r="B23" s="93"/>
      <c r="C23" s="94" t="s">
        <v>12</v>
      </c>
      <c r="D23" s="94" t="s">
        <v>15</v>
      </c>
      <c r="E23" s="95">
        <v>125000</v>
      </c>
      <c r="F23" s="95"/>
      <c r="G23" s="95">
        <f>E23+F23</f>
        <v>125000</v>
      </c>
      <c r="H23" s="95">
        <f>G23*25%</f>
        <v>31250</v>
      </c>
      <c r="I23" s="94" t="s">
        <v>17</v>
      </c>
    </row>
    <row r="24" spans="1:12" x14ac:dyDescent="0.25">
      <c r="A24" s="92"/>
      <c r="B24" s="97" t="s">
        <v>75</v>
      </c>
      <c r="C24" s="94"/>
      <c r="D24" s="94"/>
      <c r="E24" s="95"/>
      <c r="F24" s="95"/>
      <c r="G24" s="95"/>
      <c r="H24" s="95"/>
      <c r="I24" s="94"/>
    </row>
    <row r="25" spans="1:12" x14ac:dyDescent="0.25">
      <c r="A25" s="92"/>
      <c r="B25" s="97"/>
      <c r="C25" s="94" t="s">
        <v>9</v>
      </c>
      <c r="D25" s="94" t="s">
        <v>13</v>
      </c>
      <c r="E25" s="95">
        <v>200000</v>
      </c>
      <c r="F25" s="95">
        <f>'harga titik'!D5</f>
        <v>150000</v>
      </c>
      <c r="G25" s="95">
        <f>E25+F25</f>
        <v>350000</v>
      </c>
      <c r="H25" s="95">
        <f>G25*25%</f>
        <v>87500</v>
      </c>
      <c r="I25" s="94" t="s">
        <v>16</v>
      </c>
    </row>
    <row r="26" spans="1:12" x14ac:dyDescent="0.25">
      <c r="A26" s="92"/>
      <c r="B26" s="97"/>
      <c r="C26" s="94" t="s">
        <v>10</v>
      </c>
      <c r="D26" s="94" t="s">
        <v>14</v>
      </c>
      <c r="E26" s="95">
        <v>175000</v>
      </c>
      <c r="F26" s="95">
        <f>'harga titik'!F5</f>
        <v>125000</v>
      </c>
      <c r="G26" s="95">
        <f>E26+F26</f>
        <v>300000</v>
      </c>
      <c r="H26" s="95">
        <f>G26*25%</f>
        <v>75000</v>
      </c>
      <c r="I26" s="94" t="s">
        <v>16</v>
      </c>
    </row>
    <row r="27" spans="1:12" x14ac:dyDescent="0.25">
      <c r="A27" s="92"/>
      <c r="B27" s="97"/>
      <c r="C27" s="94" t="s">
        <v>11</v>
      </c>
      <c r="D27" s="94" t="s">
        <v>13</v>
      </c>
      <c r="E27" s="95">
        <v>150000</v>
      </c>
      <c r="F27" s="95">
        <f>'harga titik'!H5</f>
        <v>100000</v>
      </c>
      <c r="G27" s="95">
        <f>E27+F27</f>
        <v>250000</v>
      </c>
      <c r="H27" s="95">
        <f>G27*25%</f>
        <v>62500</v>
      </c>
      <c r="I27" s="94" t="s">
        <v>16</v>
      </c>
    </row>
    <row r="28" spans="1:12" x14ac:dyDescent="0.25">
      <c r="A28" s="92"/>
      <c r="B28" s="97"/>
      <c r="C28" s="94" t="s">
        <v>12</v>
      </c>
      <c r="D28" s="94" t="s">
        <v>15</v>
      </c>
      <c r="E28" s="95">
        <v>125000</v>
      </c>
      <c r="F28" s="95"/>
      <c r="G28" s="95">
        <f>E28+F28</f>
        <v>125000</v>
      </c>
      <c r="H28" s="95">
        <f>G28*25%</f>
        <v>31250</v>
      </c>
      <c r="I28" s="94" t="s">
        <v>17</v>
      </c>
    </row>
    <row r="29" spans="1:12" ht="15.75" thickBot="1" x14ac:dyDescent="0.3">
      <c r="A29" s="98"/>
      <c r="B29" s="99"/>
      <c r="C29" s="100"/>
      <c r="D29" s="100"/>
      <c r="E29" s="101"/>
      <c r="F29" s="101"/>
      <c r="G29" s="101"/>
      <c r="H29" s="101"/>
      <c r="I29" s="100"/>
      <c r="L29" s="10">
        <f>SUM(L10:L22)</f>
        <v>996745481.25</v>
      </c>
    </row>
    <row r="30" spans="1:12" ht="45.75" x14ac:dyDescent="0.25">
      <c r="A30" s="92">
        <v>2</v>
      </c>
      <c r="B30" s="102" t="s">
        <v>19</v>
      </c>
      <c r="C30" s="103"/>
      <c r="D30" s="103"/>
      <c r="E30" s="104"/>
      <c r="F30" s="104"/>
      <c r="G30" s="104"/>
      <c r="H30" s="104"/>
      <c r="I30" s="103"/>
    </row>
    <row r="31" spans="1:12" ht="15.75" x14ac:dyDescent="0.25">
      <c r="A31" s="105"/>
      <c r="B31" s="106" t="s">
        <v>20</v>
      </c>
      <c r="C31" s="107"/>
      <c r="D31" s="107"/>
      <c r="E31" s="108"/>
      <c r="F31" s="108"/>
      <c r="G31" s="108"/>
      <c r="H31" s="108"/>
      <c r="I31" s="107"/>
    </row>
    <row r="32" spans="1:12" ht="15.75" x14ac:dyDescent="0.25">
      <c r="A32" s="106"/>
      <c r="B32" s="106" t="s">
        <v>74</v>
      </c>
      <c r="C32" s="109" t="s">
        <v>9</v>
      </c>
      <c r="D32" s="109" t="s">
        <v>13</v>
      </c>
      <c r="E32" s="110">
        <v>190000</v>
      </c>
      <c r="F32" s="95">
        <f>F10</f>
        <v>200000</v>
      </c>
      <c r="G32" s="95">
        <f>E32+F32</f>
        <v>390000</v>
      </c>
      <c r="H32" s="95">
        <f>G32*25%</f>
        <v>97500</v>
      </c>
      <c r="I32" s="109" t="s">
        <v>16</v>
      </c>
    </row>
    <row r="33" spans="1:9" ht="15.75" x14ac:dyDescent="0.25">
      <c r="A33" s="106"/>
      <c r="B33" s="106"/>
      <c r="C33" s="109" t="s">
        <v>10</v>
      </c>
      <c r="D33" s="109" t="s">
        <v>14</v>
      </c>
      <c r="E33" s="110">
        <v>168000</v>
      </c>
      <c r="F33" s="95">
        <f>F11</f>
        <v>175000</v>
      </c>
      <c r="G33" s="95">
        <f>E33+F33</f>
        <v>343000</v>
      </c>
      <c r="H33" s="95">
        <f>G33*25%</f>
        <v>85750</v>
      </c>
      <c r="I33" s="109" t="s">
        <v>16</v>
      </c>
    </row>
    <row r="34" spans="1:9" ht="15.75" x14ac:dyDescent="0.25">
      <c r="A34" s="106"/>
      <c r="B34" s="106"/>
      <c r="C34" s="109" t="s">
        <v>11</v>
      </c>
      <c r="D34" s="109" t="s">
        <v>13</v>
      </c>
      <c r="E34" s="110">
        <v>146000</v>
      </c>
      <c r="F34" s="95">
        <f>F12</f>
        <v>150000</v>
      </c>
      <c r="G34" s="95">
        <f>E34+F34</f>
        <v>296000</v>
      </c>
      <c r="H34" s="95">
        <f>G34*25%</f>
        <v>74000</v>
      </c>
      <c r="I34" s="109" t="s">
        <v>16</v>
      </c>
    </row>
    <row r="35" spans="1:9" ht="15.75" x14ac:dyDescent="0.25">
      <c r="A35" s="106"/>
      <c r="B35" s="106"/>
      <c r="C35" s="109" t="s">
        <v>12</v>
      </c>
      <c r="D35" s="109" t="s">
        <v>15</v>
      </c>
      <c r="E35" s="110">
        <v>124000</v>
      </c>
      <c r="F35" s="95">
        <f>F13</f>
        <v>0</v>
      </c>
      <c r="G35" s="95">
        <f>E35+F35</f>
        <v>124000</v>
      </c>
      <c r="H35" s="95">
        <f>G35*25%</f>
        <v>31000</v>
      </c>
      <c r="I35" s="109" t="s">
        <v>16</v>
      </c>
    </row>
    <row r="36" spans="1:9" ht="15.75" x14ac:dyDescent="0.25">
      <c r="A36" s="106"/>
      <c r="B36" s="106"/>
      <c r="C36" s="109"/>
      <c r="D36" s="109"/>
      <c r="E36" s="110"/>
      <c r="F36" s="110"/>
      <c r="G36" s="110"/>
      <c r="H36" s="110"/>
      <c r="I36" s="109"/>
    </row>
    <row r="37" spans="1:9" ht="15.75" x14ac:dyDescent="0.25">
      <c r="A37" s="106"/>
      <c r="B37" s="106" t="s">
        <v>75</v>
      </c>
      <c r="C37" s="109" t="s">
        <v>9</v>
      </c>
      <c r="D37" s="109" t="s">
        <v>13</v>
      </c>
      <c r="E37" s="110">
        <v>190000</v>
      </c>
      <c r="F37" s="110">
        <f>F15</f>
        <v>150000</v>
      </c>
      <c r="G37" s="95">
        <f>E37+F37</f>
        <v>340000</v>
      </c>
      <c r="H37" s="95">
        <f>G37*25%</f>
        <v>85000</v>
      </c>
      <c r="I37" s="109" t="s">
        <v>16</v>
      </c>
    </row>
    <row r="38" spans="1:9" ht="15.75" x14ac:dyDescent="0.25">
      <c r="A38" s="106"/>
      <c r="B38" s="106"/>
      <c r="C38" s="109" t="s">
        <v>10</v>
      </c>
      <c r="D38" s="109" t="s">
        <v>14</v>
      </c>
      <c r="E38" s="110">
        <v>168000</v>
      </c>
      <c r="F38" s="110">
        <f>F16</f>
        <v>125000</v>
      </c>
      <c r="G38" s="95">
        <f>E38+F38</f>
        <v>293000</v>
      </c>
      <c r="H38" s="95">
        <f>G38*25%</f>
        <v>73250</v>
      </c>
      <c r="I38" s="109" t="s">
        <v>16</v>
      </c>
    </row>
    <row r="39" spans="1:9" ht="15.75" x14ac:dyDescent="0.25">
      <c r="A39" s="106"/>
      <c r="B39" s="106"/>
      <c r="C39" s="109" t="s">
        <v>11</v>
      </c>
      <c r="D39" s="109" t="s">
        <v>13</v>
      </c>
      <c r="E39" s="110">
        <v>146000</v>
      </c>
      <c r="F39" s="110">
        <f>F17</f>
        <v>100000</v>
      </c>
      <c r="G39" s="95">
        <f>E39+F39</f>
        <v>246000</v>
      </c>
      <c r="H39" s="95">
        <f>G39*25%</f>
        <v>61500</v>
      </c>
      <c r="I39" s="109" t="s">
        <v>16</v>
      </c>
    </row>
    <row r="40" spans="1:9" ht="15.75" x14ac:dyDescent="0.25">
      <c r="A40" s="106"/>
      <c r="B40" s="106"/>
      <c r="C40" s="109" t="s">
        <v>12</v>
      </c>
      <c r="D40" s="109" t="s">
        <v>15</v>
      </c>
      <c r="E40" s="110">
        <v>124000</v>
      </c>
      <c r="F40" s="110">
        <f>F18</f>
        <v>0</v>
      </c>
      <c r="G40" s="95">
        <f>E40+F40</f>
        <v>124000</v>
      </c>
      <c r="H40" s="95">
        <f>G40*25%</f>
        <v>31000</v>
      </c>
      <c r="I40" s="109" t="s">
        <v>16</v>
      </c>
    </row>
    <row r="41" spans="1:9" ht="15.75" x14ac:dyDescent="0.25">
      <c r="A41" s="106"/>
      <c r="B41" s="106"/>
      <c r="C41" s="109"/>
      <c r="D41" s="109"/>
      <c r="E41" s="110"/>
      <c r="F41" s="110"/>
      <c r="G41" s="110"/>
      <c r="H41" s="110"/>
      <c r="I41" s="109"/>
    </row>
    <row r="42" spans="1:9" ht="15.75" x14ac:dyDescent="0.25">
      <c r="A42" s="106"/>
      <c r="B42" s="111" t="s">
        <v>21</v>
      </c>
      <c r="C42" s="107"/>
      <c r="D42" s="107"/>
      <c r="E42" s="112"/>
      <c r="F42" s="112"/>
      <c r="G42" s="112"/>
      <c r="H42" s="112"/>
      <c r="I42" s="107"/>
    </row>
    <row r="43" spans="1:9" ht="15.75" x14ac:dyDescent="0.25">
      <c r="A43" s="111"/>
      <c r="B43" s="111" t="s">
        <v>74</v>
      </c>
      <c r="C43" s="103" t="s">
        <v>9</v>
      </c>
      <c r="D43" s="103" t="s">
        <v>13</v>
      </c>
      <c r="E43" s="113">
        <v>220000</v>
      </c>
      <c r="F43" s="95">
        <f>F32</f>
        <v>200000</v>
      </c>
      <c r="G43" s="95">
        <f>E43+F43</f>
        <v>420000</v>
      </c>
      <c r="H43" s="95">
        <f>G43*25%</f>
        <v>105000</v>
      </c>
      <c r="I43" s="103" t="s">
        <v>16</v>
      </c>
    </row>
    <row r="44" spans="1:9" ht="15.75" x14ac:dyDescent="0.25">
      <c r="A44" s="111"/>
      <c r="B44" s="111"/>
      <c r="C44" s="103" t="s">
        <v>10</v>
      </c>
      <c r="D44" s="103" t="s">
        <v>14</v>
      </c>
      <c r="E44" s="113">
        <v>193000</v>
      </c>
      <c r="F44" s="95">
        <f>F33</f>
        <v>175000</v>
      </c>
      <c r="G44" s="95">
        <f>E44+F44</f>
        <v>368000</v>
      </c>
      <c r="H44" s="95">
        <f>G44*25%</f>
        <v>92000</v>
      </c>
      <c r="I44" s="103" t="s">
        <v>16</v>
      </c>
    </row>
    <row r="45" spans="1:9" ht="15.75" x14ac:dyDescent="0.25">
      <c r="A45" s="111"/>
      <c r="B45" s="111"/>
      <c r="C45" s="103" t="s">
        <v>11</v>
      </c>
      <c r="D45" s="103" t="s">
        <v>13</v>
      </c>
      <c r="E45" s="113">
        <v>165000</v>
      </c>
      <c r="F45" s="95">
        <f>F34</f>
        <v>150000</v>
      </c>
      <c r="G45" s="95">
        <f>E45+F45</f>
        <v>315000</v>
      </c>
      <c r="H45" s="95">
        <f>G45*25%</f>
        <v>78750</v>
      </c>
      <c r="I45" s="103" t="s">
        <v>16</v>
      </c>
    </row>
    <row r="46" spans="1:9" ht="15.75" x14ac:dyDescent="0.25">
      <c r="A46" s="111"/>
      <c r="B46" s="111"/>
      <c r="C46" s="103" t="s">
        <v>12</v>
      </c>
      <c r="D46" s="103" t="s">
        <v>15</v>
      </c>
      <c r="E46" s="113">
        <v>138000</v>
      </c>
      <c r="F46" s="95">
        <f>F35</f>
        <v>0</v>
      </c>
      <c r="G46" s="95">
        <f>E46+F46</f>
        <v>138000</v>
      </c>
      <c r="H46" s="95">
        <f>G46*25%</f>
        <v>34500</v>
      </c>
      <c r="I46" s="103" t="s">
        <v>17</v>
      </c>
    </row>
    <row r="47" spans="1:9" ht="15.75" x14ac:dyDescent="0.25">
      <c r="A47" s="111"/>
      <c r="B47" s="111"/>
      <c r="C47" s="103"/>
      <c r="D47" s="103"/>
      <c r="E47" s="113"/>
      <c r="F47" s="110"/>
      <c r="G47" s="110"/>
      <c r="H47" s="110"/>
      <c r="I47" s="103"/>
    </row>
    <row r="48" spans="1:9" ht="15.75" x14ac:dyDescent="0.25">
      <c r="A48" s="111"/>
      <c r="B48" s="111" t="s">
        <v>75</v>
      </c>
      <c r="C48" s="103" t="s">
        <v>9</v>
      </c>
      <c r="D48" s="103" t="s">
        <v>13</v>
      </c>
      <c r="E48" s="113">
        <v>220000</v>
      </c>
      <c r="F48" s="110">
        <f>F37</f>
        <v>150000</v>
      </c>
      <c r="G48" s="95">
        <f>E48+F48</f>
        <v>370000</v>
      </c>
      <c r="H48" s="95">
        <f>G48*25%</f>
        <v>92500</v>
      </c>
      <c r="I48" s="103" t="s">
        <v>16</v>
      </c>
    </row>
    <row r="49" spans="1:9" ht="15.75" x14ac:dyDescent="0.25">
      <c r="A49" s="111"/>
      <c r="B49" s="111"/>
      <c r="C49" s="103" t="s">
        <v>10</v>
      </c>
      <c r="D49" s="103" t="s">
        <v>14</v>
      </c>
      <c r="E49" s="113">
        <v>193000</v>
      </c>
      <c r="F49" s="110">
        <f>F38</f>
        <v>125000</v>
      </c>
      <c r="G49" s="95">
        <f>E49+F49</f>
        <v>318000</v>
      </c>
      <c r="H49" s="95">
        <f>G49*25%</f>
        <v>79500</v>
      </c>
      <c r="I49" s="103" t="s">
        <v>16</v>
      </c>
    </row>
    <row r="50" spans="1:9" ht="15.75" x14ac:dyDescent="0.25">
      <c r="A50" s="111"/>
      <c r="B50" s="111"/>
      <c r="C50" s="103" t="s">
        <v>11</v>
      </c>
      <c r="D50" s="103" t="s">
        <v>13</v>
      </c>
      <c r="E50" s="113">
        <v>165000</v>
      </c>
      <c r="F50" s="110">
        <f>F39</f>
        <v>100000</v>
      </c>
      <c r="G50" s="95">
        <f>E50+F50</f>
        <v>265000</v>
      </c>
      <c r="H50" s="95">
        <f>G50*25%</f>
        <v>66250</v>
      </c>
      <c r="I50" s="103" t="s">
        <v>16</v>
      </c>
    </row>
    <row r="51" spans="1:9" ht="16.5" thickBot="1" x14ac:dyDescent="0.3">
      <c r="A51" s="114"/>
      <c r="B51" s="114"/>
      <c r="C51" s="115" t="s">
        <v>12</v>
      </c>
      <c r="D51" s="115" t="s">
        <v>15</v>
      </c>
      <c r="E51" s="116">
        <v>138000</v>
      </c>
      <c r="F51" s="117">
        <f>F40</f>
        <v>0</v>
      </c>
      <c r="G51" s="101">
        <f>E51+F51</f>
        <v>138000</v>
      </c>
      <c r="H51" s="101">
        <f>G51*25%</f>
        <v>34500</v>
      </c>
      <c r="I51" s="115" t="s">
        <v>17</v>
      </c>
    </row>
    <row r="52" spans="1:9" ht="15.75" x14ac:dyDescent="0.25">
      <c r="A52" s="118">
        <v>3</v>
      </c>
      <c r="B52" s="119" t="s">
        <v>22</v>
      </c>
      <c r="C52" s="103"/>
      <c r="D52" s="103"/>
      <c r="E52" s="113"/>
      <c r="F52" s="113"/>
      <c r="G52" s="113"/>
      <c r="H52" s="113"/>
      <c r="I52" s="103"/>
    </row>
    <row r="53" spans="1:9" ht="15.75" x14ac:dyDescent="0.25">
      <c r="A53" s="92" t="s">
        <v>262</v>
      </c>
      <c r="B53" s="111" t="s">
        <v>74</v>
      </c>
      <c r="C53" s="103" t="s">
        <v>9</v>
      </c>
      <c r="D53" s="103" t="s">
        <v>13</v>
      </c>
      <c r="E53" s="120">
        <v>300000</v>
      </c>
      <c r="F53" s="120">
        <f>F43</f>
        <v>200000</v>
      </c>
      <c r="G53" s="95">
        <f>E53+F53</f>
        <v>500000</v>
      </c>
      <c r="H53" s="95">
        <f t="shared" ref="H53:H61" si="0">G53*25%</f>
        <v>125000</v>
      </c>
      <c r="I53" s="103" t="s">
        <v>16</v>
      </c>
    </row>
    <row r="54" spans="1:9" ht="15.75" x14ac:dyDescent="0.25">
      <c r="A54" s="93"/>
      <c r="B54" s="111"/>
      <c r="C54" s="103" t="s">
        <v>10</v>
      </c>
      <c r="D54" s="103" t="s">
        <v>14</v>
      </c>
      <c r="E54" s="120">
        <v>275000</v>
      </c>
      <c r="F54" s="120">
        <f>F44</f>
        <v>175000</v>
      </c>
      <c r="G54" s="95">
        <f>E54+F54</f>
        <v>450000</v>
      </c>
      <c r="H54" s="95">
        <f t="shared" si="0"/>
        <v>112500</v>
      </c>
      <c r="I54" s="103" t="s">
        <v>16</v>
      </c>
    </row>
    <row r="55" spans="1:9" ht="15.75" x14ac:dyDescent="0.25">
      <c r="A55" s="93"/>
      <c r="B55" s="111"/>
      <c r="C55" s="103" t="s">
        <v>11</v>
      </c>
      <c r="D55" s="103" t="s">
        <v>13</v>
      </c>
      <c r="E55" s="120">
        <v>250000</v>
      </c>
      <c r="F55" s="120">
        <f>F45</f>
        <v>150000</v>
      </c>
      <c r="G55" s="95">
        <f>E55+F55</f>
        <v>400000</v>
      </c>
      <c r="H55" s="95">
        <f t="shared" si="0"/>
        <v>100000</v>
      </c>
      <c r="I55" s="103" t="s">
        <v>16</v>
      </c>
    </row>
    <row r="56" spans="1:9" ht="15.75" x14ac:dyDescent="0.25">
      <c r="A56" s="93"/>
      <c r="B56" s="111"/>
      <c r="C56" s="103" t="s">
        <v>12</v>
      </c>
      <c r="D56" s="103" t="s">
        <v>15</v>
      </c>
      <c r="E56" s="120">
        <v>225000</v>
      </c>
      <c r="F56" s="120">
        <f>F46</f>
        <v>0</v>
      </c>
      <c r="G56" s="95">
        <f>E56+F56</f>
        <v>225000</v>
      </c>
      <c r="H56" s="95">
        <f t="shared" si="0"/>
        <v>56250</v>
      </c>
      <c r="I56" s="103" t="s">
        <v>17</v>
      </c>
    </row>
    <row r="57" spans="1:9" ht="15.75" x14ac:dyDescent="0.25">
      <c r="A57" s="93"/>
      <c r="B57" s="121"/>
      <c r="C57" s="103"/>
      <c r="D57" s="103"/>
      <c r="E57" s="120"/>
      <c r="F57" s="120"/>
      <c r="G57" s="120"/>
      <c r="H57" s="120"/>
      <c r="I57" s="103"/>
    </row>
    <row r="58" spans="1:9" ht="15.75" x14ac:dyDescent="0.25">
      <c r="A58" s="93"/>
      <c r="B58" s="111" t="s">
        <v>75</v>
      </c>
      <c r="C58" s="103" t="s">
        <v>9</v>
      </c>
      <c r="D58" s="103" t="s">
        <v>13</v>
      </c>
      <c r="E58" s="120">
        <v>300000</v>
      </c>
      <c r="F58" s="120">
        <f>F48</f>
        <v>150000</v>
      </c>
      <c r="G58" s="95">
        <f>E58+F58</f>
        <v>450000</v>
      </c>
      <c r="H58" s="95">
        <f t="shared" si="0"/>
        <v>112500</v>
      </c>
      <c r="I58" s="103" t="s">
        <v>16</v>
      </c>
    </row>
    <row r="59" spans="1:9" ht="15.75" x14ac:dyDescent="0.25">
      <c r="A59" s="93"/>
      <c r="B59" s="111"/>
      <c r="C59" s="103" t="s">
        <v>10</v>
      </c>
      <c r="D59" s="103" t="s">
        <v>14</v>
      </c>
      <c r="E59" s="120">
        <v>275000</v>
      </c>
      <c r="F59" s="120">
        <f>F49</f>
        <v>125000</v>
      </c>
      <c r="G59" s="95">
        <f>E59+F59</f>
        <v>400000</v>
      </c>
      <c r="H59" s="95">
        <f t="shared" si="0"/>
        <v>100000</v>
      </c>
      <c r="I59" s="103" t="s">
        <v>16</v>
      </c>
    </row>
    <row r="60" spans="1:9" ht="15.75" x14ac:dyDescent="0.25">
      <c r="A60" s="93"/>
      <c r="B60" s="111"/>
      <c r="C60" s="103" t="s">
        <v>11</v>
      </c>
      <c r="D60" s="103" t="s">
        <v>13</v>
      </c>
      <c r="E60" s="120">
        <v>250000</v>
      </c>
      <c r="F60" s="120">
        <f>F50</f>
        <v>100000</v>
      </c>
      <c r="G60" s="95">
        <f>E60+F60</f>
        <v>350000</v>
      </c>
      <c r="H60" s="95">
        <f t="shared" si="0"/>
        <v>87500</v>
      </c>
      <c r="I60" s="103" t="s">
        <v>16</v>
      </c>
    </row>
    <row r="61" spans="1:9" ht="15.75" x14ac:dyDescent="0.25">
      <c r="A61" s="93"/>
      <c r="B61" s="111"/>
      <c r="C61" s="103" t="s">
        <v>12</v>
      </c>
      <c r="D61" s="103" t="s">
        <v>15</v>
      </c>
      <c r="E61" s="120">
        <v>225000</v>
      </c>
      <c r="F61" s="120">
        <f>F51</f>
        <v>0</v>
      </c>
      <c r="G61" s="95">
        <f>E61+F61</f>
        <v>225000</v>
      </c>
      <c r="H61" s="95">
        <f t="shared" si="0"/>
        <v>56250</v>
      </c>
      <c r="I61" s="103" t="s">
        <v>17</v>
      </c>
    </row>
    <row r="62" spans="1:9" ht="16.5" thickBot="1" x14ac:dyDescent="0.3">
      <c r="A62" s="122"/>
      <c r="B62" s="123"/>
      <c r="C62" s="115"/>
      <c r="D62" s="115"/>
      <c r="E62" s="124"/>
      <c r="F62" s="124"/>
      <c r="G62" s="124"/>
      <c r="H62" s="124"/>
      <c r="I62" s="115"/>
    </row>
    <row r="63" spans="1:9" ht="15.75" x14ac:dyDescent="0.25">
      <c r="A63" s="92">
        <v>4</v>
      </c>
      <c r="B63" s="121" t="s">
        <v>263</v>
      </c>
      <c r="C63" s="103"/>
      <c r="D63" s="103"/>
      <c r="E63" s="120"/>
      <c r="F63" s="120"/>
      <c r="G63" s="120"/>
      <c r="H63" s="120"/>
      <c r="I63" s="103"/>
    </row>
    <row r="64" spans="1:9" ht="15.75" x14ac:dyDescent="0.25">
      <c r="A64" s="93"/>
      <c r="B64" s="121"/>
      <c r="C64" s="103" t="s">
        <v>9</v>
      </c>
      <c r="D64" s="103" t="s">
        <v>13</v>
      </c>
      <c r="E64" s="120">
        <v>300000</v>
      </c>
      <c r="F64" s="120">
        <f>F53*2</f>
        <v>400000</v>
      </c>
      <c r="G64" s="95">
        <f>E64+F64</f>
        <v>700000</v>
      </c>
      <c r="H64" s="95">
        <f>G64*25%</f>
        <v>175000</v>
      </c>
      <c r="I64" s="103" t="s">
        <v>16</v>
      </c>
    </row>
    <row r="65" spans="1:9" ht="15.75" x14ac:dyDescent="0.25">
      <c r="A65" s="93"/>
      <c r="B65" s="121"/>
      <c r="C65" s="103" t="s">
        <v>10</v>
      </c>
      <c r="D65" s="103" t="s">
        <v>14</v>
      </c>
      <c r="E65" s="120">
        <v>275000</v>
      </c>
      <c r="F65" s="120">
        <f>F54*2</f>
        <v>350000</v>
      </c>
      <c r="G65" s="95">
        <f>E65+F65</f>
        <v>625000</v>
      </c>
      <c r="H65" s="95">
        <f>G65*25%</f>
        <v>156250</v>
      </c>
      <c r="I65" s="103" t="s">
        <v>16</v>
      </c>
    </row>
    <row r="66" spans="1:9" ht="15.75" x14ac:dyDescent="0.25">
      <c r="A66" s="93"/>
      <c r="B66" s="121"/>
      <c r="C66" s="103" t="s">
        <v>11</v>
      </c>
      <c r="D66" s="103" t="s">
        <v>13</v>
      </c>
      <c r="E66" s="120">
        <v>250000</v>
      </c>
      <c r="F66" s="120">
        <f>F55*2</f>
        <v>300000</v>
      </c>
      <c r="G66" s="95">
        <f>E66+F66</f>
        <v>550000</v>
      </c>
      <c r="H66" s="95">
        <f>G66*25%</f>
        <v>137500</v>
      </c>
      <c r="I66" s="103" t="s">
        <v>16</v>
      </c>
    </row>
    <row r="67" spans="1:9" ht="16.5" thickBot="1" x14ac:dyDescent="0.3">
      <c r="A67" s="122"/>
      <c r="B67" s="123"/>
      <c r="C67" s="115" t="s">
        <v>12</v>
      </c>
      <c r="D67" s="115" t="s">
        <v>15</v>
      </c>
      <c r="E67" s="124">
        <v>225000</v>
      </c>
      <c r="F67" s="124">
        <v>200000</v>
      </c>
      <c r="G67" s="101">
        <f>E67+F67</f>
        <v>425000</v>
      </c>
      <c r="H67" s="101">
        <f>G67*25%</f>
        <v>106250</v>
      </c>
      <c r="I67" s="115" t="s">
        <v>17</v>
      </c>
    </row>
    <row r="68" spans="1:9" ht="15.75" thickBot="1" x14ac:dyDescent="0.3">
      <c r="A68" s="125">
        <v>5</v>
      </c>
      <c r="B68" s="126" t="s">
        <v>23</v>
      </c>
      <c r="C68" s="127"/>
      <c r="D68" s="127" t="s">
        <v>13</v>
      </c>
      <c r="E68" s="128">
        <v>50000</v>
      </c>
      <c r="F68" s="128"/>
      <c r="G68" s="128"/>
      <c r="H68" s="128">
        <f>E68/4</f>
        <v>12500</v>
      </c>
      <c r="I68" s="127" t="s">
        <v>24</v>
      </c>
    </row>
    <row r="69" spans="1:9" x14ac:dyDescent="0.25">
      <c r="A69" s="275">
        <v>6</v>
      </c>
      <c r="B69" s="308" t="s">
        <v>25</v>
      </c>
      <c r="C69" s="275"/>
      <c r="D69" s="94" t="s">
        <v>13</v>
      </c>
      <c r="E69" s="95">
        <v>95000</v>
      </c>
      <c r="F69" s="95"/>
      <c r="G69" s="95"/>
      <c r="H69" s="95">
        <f>E69/4</f>
        <v>23750</v>
      </c>
      <c r="I69" s="94" t="s">
        <v>16</v>
      </c>
    </row>
    <row r="70" spans="1:9" x14ac:dyDescent="0.25">
      <c r="A70" s="276"/>
      <c r="B70" s="309"/>
      <c r="C70" s="276"/>
      <c r="D70" s="94" t="s">
        <v>14</v>
      </c>
      <c r="E70" s="95">
        <v>60000</v>
      </c>
      <c r="F70" s="95"/>
      <c r="G70" s="95"/>
      <c r="H70" s="95">
        <f>E70/4</f>
        <v>15000</v>
      </c>
      <c r="I70" s="94" t="s">
        <v>27</v>
      </c>
    </row>
    <row r="71" spans="1:9" x14ac:dyDescent="0.25">
      <c r="A71" s="276"/>
      <c r="B71" s="309"/>
      <c r="C71" s="276"/>
      <c r="D71" s="94" t="s">
        <v>13</v>
      </c>
      <c r="E71" s="95">
        <v>40000</v>
      </c>
      <c r="F71" s="95"/>
      <c r="G71" s="95"/>
      <c r="H71" s="95">
        <f t="shared" ref="H71:H80" si="1">E71/4</f>
        <v>10000</v>
      </c>
      <c r="I71" s="94" t="s">
        <v>28</v>
      </c>
    </row>
    <row r="72" spans="1:9" x14ac:dyDescent="0.25">
      <c r="A72" s="276"/>
      <c r="B72" s="309"/>
      <c r="C72" s="276"/>
      <c r="D72" s="94" t="s">
        <v>26</v>
      </c>
      <c r="E72" s="95">
        <v>20000</v>
      </c>
      <c r="F72" s="95"/>
      <c r="G72" s="95"/>
      <c r="H72" s="95">
        <f t="shared" si="1"/>
        <v>5000</v>
      </c>
      <c r="I72" s="94" t="s">
        <v>24</v>
      </c>
    </row>
    <row r="73" spans="1:9" x14ac:dyDescent="0.25">
      <c r="A73" s="276"/>
      <c r="B73" s="309"/>
      <c r="C73" s="276"/>
      <c r="D73" s="94" t="s">
        <v>13</v>
      </c>
      <c r="E73" s="95">
        <v>10000</v>
      </c>
      <c r="F73" s="95"/>
      <c r="G73" s="95"/>
      <c r="H73" s="95">
        <f t="shared" si="1"/>
        <v>2500</v>
      </c>
      <c r="I73" s="94" t="s">
        <v>29</v>
      </c>
    </row>
    <row r="74" spans="1:9" x14ac:dyDescent="0.25">
      <c r="A74" s="276"/>
      <c r="B74" s="309"/>
      <c r="C74" s="276"/>
      <c r="D74" s="94" t="s">
        <v>14</v>
      </c>
      <c r="E74" s="95">
        <v>5000</v>
      </c>
      <c r="F74" s="95"/>
      <c r="G74" s="95"/>
      <c r="H74" s="95">
        <f t="shared" si="1"/>
        <v>1250</v>
      </c>
      <c r="I74" s="94" t="s">
        <v>30</v>
      </c>
    </row>
    <row r="75" spans="1:9" x14ac:dyDescent="0.25">
      <c r="A75" s="276"/>
      <c r="B75" s="309"/>
      <c r="C75" s="276"/>
      <c r="D75" s="94" t="s">
        <v>13</v>
      </c>
      <c r="E75" s="95">
        <v>4250</v>
      </c>
      <c r="F75" s="95"/>
      <c r="G75" s="95"/>
      <c r="H75" s="95">
        <f t="shared" si="1"/>
        <v>1062.5</v>
      </c>
      <c r="I75" s="94" t="s">
        <v>31</v>
      </c>
    </row>
    <row r="76" spans="1:9" x14ac:dyDescent="0.25">
      <c r="A76" s="276"/>
      <c r="B76" s="309"/>
      <c r="C76" s="276"/>
      <c r="D76" s="94" t="s">
        <v>15</v>
      </c>
      <c r="E76" s="95">
        <v>3500</v>
      </c>
      <c r="F76" s="95"/>
      <c r="G76" s="95"/>
      <c r="H76" s="95">
        <f t="shared" si="1"/>
        <v>875</v>
      </c>
      <c r="I76" s="94" t="s">
        <v>32</v>
      </c>
    </row>
    <row r="77" spans="1:9" x14ac:dyDescent="0.25">
      <c r="A77" s="276"/>
      <c r="B77" s="309"/>
      <c r="C77" s="276"/>
      <c r="D77" s="94" t="s">
        <v>13</v>
      </c>
      <c r="E77" s="95">
        <v>2750</v>
      </c>
      <c r="F77" s="95"/>
      <c r="G77" s="95"/>
      <c r="H77" s="95">
        <f t="shared" si="1"/>
        <v>687.5</v>
      </c>
      <c r="I77" s="94" t="s">
        <v>33</v>
      </c>
    </row>
    <row r="78" spans="1:9" ht="15.75" thickBot="1" x14ac:dyDescent="0.3">
      <c r="A78" s="277"/>
      <c r="B78" s="310"/>
      <c r="C78" s="277"/>
      <c r="D78" s="100" t="s">
        <v>13</v>
      </c>
      <c r="E78" s="101">
        <v>2000</v>
      </c>
      <c r="F78" s="101"/>
      <c r="G78" s="101"/>
      <c r="H78" s="129">
        <f t="shared" si="1"/>
        <v>500</v>
      </c>
      <c r="I78" s="100" t="s">
        <v>34</v>
      </c>
    </row>
    <row r="79" spans="1:9" x14ac:dyDescent="0.25">
      <c r="A79" s="275">
        <v>7</v>
      </c>
      <c r="B79" s="308" t="s">
        <v>35</v>
      </c>
      <c r="C79" s="275"/>
      <c r="D79" s="94" t="s">
        <v>36</v>
      </c>
      <c r="E79" s="95">
        <v>2500</v>
      </c>
      <c r="F79" s="95"/>
      <c r="G79" s="95"/>
      <c r="H79" s="95">
        <f t="shared" si="1"/>
        <v>625</v>
      </c>
      <c r="I79" s="275" t="s">
        <v>38</v>
      </c>
    </row>
    <row r="80" spans="1:9" x14ac:dyDescent="0.25">
      <c r="A80" s="276"/>
      <c r="B80" s="309"/>
      <c r="C80" s="276"/>
      <c r="D80" s="94" t="s">
        <v>37</v>
      </c>
      <c r="E80" s="95">
        <v>5000</v>
      </c>
      <c r="F80" s="95"/>
      <c r="G80" s="95"/>
      <c r="H80" s="95">
        <f t="shared" si="1"/>
        <v>1250</v>
      </c>
      <c r="I80" s="276"/>
    </row>
    <row r="81" spans="1:9" ht="16.5" thickBot="1" x14ac:dyDescent="0.3">
      <c r="A81" s="277"/>
      <c r="B81" s="310"/>
      <c r="C81" s="277"/>
      <c r="D81" s="130"/>
      <c r="E81" s="130"/>
      <c r="F81" s="130"/>
      <c r="G81" s="130"/>
      <c r="H81" s="130"/>
      <c r="I81" s="277"/>
    </row>
    <row r="82" spans="1:9" ht="27" customHeight="1" x14ac:dyDescent="0.25">
      <c r="A82" s="275">
        <v>8</v>
      </c>
      <c r="B82" s="308" t="s">
        <v>39</v>
      </c>
      <c r="C82" s="275"/>
      <c r="D82" s="94" t="s">
        <v>36</v>
      </c>
      <c r="E82" s="131">
        <v>500</v>
      </c>
      <c r="F82" s="131"/>
      <c r="G82" s="131"/>
      <c r="H82" s="131">
        <v>125</v>
      </c>
      <c r="I82" s="275" t="s">
        <v>38</v>
      </c>
    </row>
    <row r="83" spans="1:9" ht="15.75" thickBot="1" x14ac:dyDescent="0.3">
      <c r="A83" s="277"/>
      <c r="B83" s="310"/>
      <c r="C83" s="277"/>
      <c r="D83" s="100" t="s">
        <v>37</v>
      </c>
      <c r="E83" s="101">
        <v>1000</v>
      </c>
      <c r="F83" s="101"/>
      <c r="G83" s="101"/>
      <c r="H83" s="132">
        <v>250</v>
      </c>
      <c r="I83" s="277"/>
    </row>
    <row r="84" spans="1:9" ht="30.75" x14ac:dyDescent="0.25">
      <c r="A84" s="275">
        <v>9</v>
      </c>
      <c r="B84" s="102" t="s">
        <v>40</v>
      </c>
      <c r="C84" s="311"/>
      <c r="D84" s="103"/>
      <c r="E84" s="104"/>
      <c r="F84" s="104"/>
      <c r="G84" s="104"/>
      <c r="H84" s="104"/>
      <c r="I84" s="103"/>
    </row>
    <row r="85" spans="1:9" ht="15.75" x14ac:dyDescent="0.25">
      <c r="A85" s="276"/>
      <c r="B85" s="102" t="s">
        <v>268</v>
      </c>
      <c r="C85" s="312"/>
      <c r="D85" s="103" t="s">
        <v>13</v>
      </c>
      <c r="E85" s="120">
        <v>125000</v>
      </c>
      <c r="F85" s="120"/>
      <c r="G85" s="120"/>
      <c r="H85" s="95">
        <f>E85/4</f>
        <v>31250</v>
      </c>
      <c r="I85" s="103" t="s">
        <v>16</v>
      </c>
    </row>
    <row r="86" spans="1:9" ht="15.75" x14ac:dyDescent="0.25">
      <c r="A86" s="276"/>
      <c r="B86" s="102" t="s">
        <v>269</v>
      </c>
      <c r="C86" s="312"/>
      <c r="D86" s="103" t="s">
        <v>13</v>
      </c>
      <c r="E86" s="120">
        <v>100000</v>
      </c>
      <c r="F86" s="120"/>
      <c r="G86" s="120"/>
      <c r="H86" s="95">
        <f>E86/4</f>
        <v>25000</v>
      </c>
      <c r="I86" s="103" t="s">
        <v>16</v>
      </c>
    </row>
    <row r="87" spans="1:9" ht="15.75" x14ac:dyDescent="0.25">
      <c r="A87" s="276"/>
      <c r="B87" s="102" t="s">
        <v>270</v>
      </c>
      <c r="C87" s="312"/>
      <c r="D87" s="103" t="s">
        <v>13</v>
      </c>
      <c r="E87" s="120">
        <v>90000</v>
      </c>
      <c r="F87" s="120"/>
      <c r="G87" s="120"/>
      <c r="H87" s="95">
        <f>E87/4</f>
        <v>22500</v>
      </c>
      <c r="I87" s="103" t="s">
        <v>16</v>
      </c>
    </row>
    <row r="88" spans="1:9" ht="36.75" customHeight="1" thickBot="1" x14ac:dyDescent="0.3">
      <c r="A88" s="277"/>
      <c r="B88" s="133" t="s">
        <v>271</v>
      </c>
      <c r="C88" s="313"/>
      <c r="D88" s="115" t="s">
        <v>13</v>
      </c>
      <c r="E88" s="124">
        <v>75000</v>
      </c>
      <c r="F88" s="124"/>
      <c r="G88" s="124"/>
      <c r="H88" s="124">
        <v>18750</v>
      </c>
      <c r="I88" s="115" t="s">
        <v>16</v>
      </c>
    </row>
    <row r="89" spans="1:9" ht="15.75" x14ac:dyDescent="0.25">
      <c r="A89" s="275">
        <v>10</v>
      </c>
      <c r="B89" s="102" t="s">
        <v>45</v>
      </c>
      <c r="C89" s="311"/>
      <c r="D89" s="103"/>
      <c r="E89" s="104"/>
      <c r="F89" s="104"/>
      <c r="G89" s="104"/>
      <c r="H89" s="104"/>
      <c r="I89" s="103"/>
    </row>
    <row r="90" spans="1:9" ht="15.75" x14ac:dyDescent="0.25">
      <c r="A90" s="276"/>
      <c r="B90" s="102" t="s">
        <v>272</v>
      </c>
      <c r="C90" s="312"/>
      <c r="D90" s="103" t="s">
        <v>48</v>
      </c>
      <c r="E90" s="120">
        <v>500000</v>
      </c>
      <c r="F90" s="120"/>
      <c r="G90" s="120"/>
      <c r="H90" s="120">
        <v>125000</v>
      </c>
      <c r="I90" s="103" t="s">
        <v>24</v>
      </c>
    </row>
    <row r="91" spans="1:9" ht="16.5" thickBot="1" x14ac:dyDescent="0.3">
      <c r="A91" s="277"/>
      <c r="B91" s="133" t="s">
        <v>273</v>
      </c>
      <c r="C91" s="313"/>
      <c r="D91" s="115" t="s">
        <v>48</v>
      </c>
      <c r="E91" s="124">
        <v>500000</v>
      </c>
      <c r="F91" s="124"/>
      <c r="G91" s="124"/>
      <c r="H91" s="124">
        <v>125000</v>
      </c>
      <c r="I91" s="115" t="s">
        <v>24</v>
      </c>
    </row>
    <row r="92" spans="1:9" x14ac:dyDescent="0.25">
      <c r="A92" s="275">
        <v>11</v>
      </c>
      <c r="B92" s="134" t="s">
        <v>49</v>
      </c>
      <c r="C92" s="275"/>
      <c r="D92" s="275"/>
      <c r="E92" s="131"/>
      <c r="F92" s="131"/>
      <c r="G92" s="131"/>
      <c r="H92" s="131"/>
      <c r="I92" s="94"/>
    </row>
    <row r="93" spans="1:9" ht="45" x14ac:dyDescent="0.25">
      <c r="A93" s="276"/>
      <c r="B93" s="134" t="s">
        <v>274</v>
      </c>
      <c r="C93" s="276"/>
      <c r="D93" s="276"/>
      <c r="E93" s="95">
        <v>375000</v>
      </c>
      <c r="F93" s="95"/>
      <c r="G93" s="95"/>
      <c r="H93" s="95">
        <v>93750</v>
      </c>
      <c r="I93" s="94" t="s">
        <v>38</v>
      </c>
    </row>
    <row r="94" spans="1:9" ht="15.75" x14ac:dyDescent="0.25">
      <c r="A94" s="276"/>
      <c r="B94" s="134" t="s">
        <v>275</v>
      </c>
      <c r="C94" s="276"/>
      <c r="D94" s="276"/>
      <c r="E94" s="131"/>
      <c r="F94" s="131"/>
      <c r="G94" s="131"/>
      <c r="H94" s="131"/>
      <c r="I94" s="135"/>
    </row>
    <row r="95" spans="1:9" ht="16.5" thickBot="1" x14ac:dyDescent="0.3">
      <c r="A95" s="277"/>
      <c r="B95" s="130"/>
      <c r="C95" s="277"/>
      <c r="D95" s="277"/>
      <c r="E95" s="101">
        <v>125000</v>
      </c>
      <c r="F95" s="101"/>
      <c r="G95" s="101"/>
      <c r="H95" s="101">
        <v>31250</v>
      </c>
      <c r="I95" s="130"/>
    </row>
    <row r="96" spans="1:9" ht="45.75" thickBot="1" x14ac:dyDescent="0.3">
      <c r="A96" s="98">
        <v>12</v>
      </c>
      <c r="B96" s="136" t="s">
        <v>52</v>
      </c>
      <c r="C96" s="100"/>
      <c r="D96" s="100"/>
      <c r="E96" s="101">
        <v>125000</v>
      </c>
      <c r="F96" s="101"/>
      <c r="G96" s="101"/>
      <c r="H96" s="101">
        <v>31250</v>
      </c>
      <c r="I96" s="100" t="s">
        <v>38</v>
      </c>
    </row>
    <row r="97" spans="1:9" ht="30.75" thickBot="1" x14ac:dyDescent="0.3">
      <c r="A97" s="98">
        <v>13</v>
      </c>
      <c r="B97" s="136" t="s">
        <v>53</v>
      </c>
      <c r="C97" s="100"/>
      <c r="D97" s="100"/>
      <c r="E97" s="137">
        <v>500000</v>
      </c>
      <c r="F97" s="137"/>
      <c r="G97" s="137"/>
      <c r="H97" s="101">
        <v>125000</v>
      </c>
      <c r="I97" s="100" t="s">
        <v>54</v>
      </c>
    </row>
    <row r="98" spans="1:9" x14ac:dyDescent="0.25">
      <c r="A98" s="31"/>
    </row>
  </sheetData>
  <mergeCells count="35">
    <mergeCell ref="A20:A23"/>
    <mergeCell ref="C79:C81"/>
    <mergeCell ref="A10:A13"/>
    <mergeCell ref="A79:A81"/>
    <mergeCell ref="A69:A78"/>
    <mergeCell ref="A7:A8"/>
    <mergeCell ref="B7:B8"/>
    <mergeCell ref="C7:C8"/>
    <mergeCell ref="E4:E5"/>
    <mergeCell ref="I7:I8"/>
    <mergeCell ref="A4:A5"/>
    <mergeCell ref="D92:D95"/>
    <mergeCell ref="A92:A95"/>
    <mergeCell ref="C92:C95"/>
    <mergeCell ref="A82:A83"/>
    <mergeCell ref="B82:B83"/>
    <mergeCell ref="A89:A91"/>
    <mergeCell ref="C89:C91"/>
    <mergeCell ref="A84:A88"/>
    <mergeCell ref="C84:C88"/>
    <mergeCell ref="I82:I83"/>
    <mergeCell ref="B69:B78"/>
    <mergeCell ref="F4:F5"/>
    <mergeCell ref="G4:G5"/>
    <mergeCell ref="I4:I5"/>
    <mergeCell ref="D7:D8"/>
    <mergeCell ref="C69:C78"/>
    <mergeCell ref="E7:E8"/>
    <mergeCell ref="H7:H8"/>
    <mergeCell ref="D4:D5"/>
    <mergeCell ref="B4:B5"/>
    <mergeCell ref="C4:C5"/>
    <mergeCell ref="C82:C83"/>
    <mergeCell ref="B79:B81"/>
    <mergeCell ref="I79:I81"/>
  </mergeCells>
  <pageMargins left="0.70866141732283472" right="0.31496062992125984" top="0.74803149606299213" bottom="0.74803149606299213" header="0.31496062992125984" footer="0.70866141732283472"/>
  <pageSetup paperSize="9" scale="87" fitToHeight="4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65"/>
  <sheetViews>
    <sheetView workbookViewId="0">
      <selection activeCell="F9" sqref="F9"/>
    </sheetView>
  </sheetViews>
  <sheetFormatPr defaultRowHeight="15" x14ac:dyDescent="0.25"/>
  <cols>
    <col min="1" max="1" width="7.42578125" customWidth="1"/>
    <col min="2" max="2" width="20.140625" customWidth="1"/>
    <col min="5" max="5" width="11.42578125" customWidth="1"/>
    <col min="7" max="7" width="15" customWidth="1"/>
  </cols>
  <sheetData>
    <row r="3" spans="1:7" ht="15.75" thickBot="1" x14ac:dyDescent="0.3"/>
    <row r="4" spans="1:7" ht="27" customHeight="1" x14ac:dyDescent="0.25">
      <c r="A4" s="290" t="s">
        <v>0</v>
      </c>
      <c r="B4" s="290" t="s">
        <v>1</v>
      </c>
      <c r="C4" s="290" t="s">
        <v>2</v>
      </c>
      <c r="D4" s="290" t="s">
        <v>3</v>
      </c>
      <c r="E4" s="290" t="s">
        <v>4</v>
      </c>
      <c r="F4" s="2" t="s">
        <v>5</v>
      </c>
      <c r="G4" s="290" t="s">
        <v>6</v>
      </c>
    </row>
    <row r="5" spans="1:7" ht="15.75" thickBot="1" x14ac:dyDescent="0.3">
      <c r="A5" s="292"/>
      <c r="B5" s="292"/>
      <c r="C5" s="292"/>
      <c r="D5" s="292"/>
      <c r="E5" s="292"/>
      <c r="F5" s="3">
        <v>0.25</v>
      </c>
      <c r="G5" s="292"/>
    </row>
    <row r="6" spans="1:7" ht="15.7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27.75" customHeight="1" x14ac:dyDescent="0.25">
      <c r="A7" s="290">
        <v>1</v>
      </c>
      <c r="B7" s="293" t="s">
        <v>7</v>
      </c>
      <c r="C7" s="290"/>
      <c r="D7" s="290"/>
      <c r="E7" s="290"/>
      <c r="F7" s="290"/>
      <c r="G7" s="290"/>
    </row>
    <row r="8" spans="1:7" x14ac:dyDescent="0.25">
      <c r="A8" s="291"/>
      <c r="B8" s="298"/>
      <c r="C8" s="291"/>
      <c r="D8" s="291"/>
      <c r="E8" s="291"/>
      <c r="F8" s="291"/>
      <c r="G8" s="291"/>
    </row>
    <row r="9" spans="1:7" x14ac:dyDescent="0.25">
      <c r="A9" s="291"/>
      <c r="B9" s="299" t="s">
        <v>8</v>
      </c>
      <c r="C9" s="8" t="s">
        <v>9</v>
      </c>
      <c r="D9" s="8" t="s">
        <v>13</v>
      </c>
      <c r="E9" s="11">
        <v>172500</v>
      </c>
      <c r="F9" s="11">
        <v>43125</v>
      </c>
      <c r="G9" s="8" t="s">
        <v>16</v>
      </c>
    </row>
    <row r="10" spans="1:7" x14ac:dyDescent="0.25">
      <c r="A10" s="291"/>
      <c r="B10" s="299"/>
      <c r="C10" s="8" t="s">
        <v>10</v>
      </c>
      <c r="D10" s="8" t="s">
        <v>14</v>
      </c>
      <c r="E10" s="11">
        <v>152500</v>
      </c>
      <c r="F10" s="11">
        <v>38125</v>
      </c>
      <c r="G10" s="8" t="s">
        <v>16</v>
      </c>
    </row>
    <row r="11" spans="1:7" x14ac:dyDescent="0.25">
      <c r="A11" s="291"/>
      <c r="B11" s="299"/>
      <c r="C11" s="8" t="s">
        <v>11</v>
      </c>
      <c r="D11" s="8" t="s">
        <v>13</v>
      </c>
      <c r="E11" s="11">
        <v>132500</v>
      </c>
      <c r="F11" s="11">
        <v>33625</v>
      </c>
      <c r="G11" s="8" t="s">
        <v>16</v>
      </c>
    </row>
    <row r="12" spans="1:7" x14ac:dyDescent="0.25">
      <c r="A12" s="291"/>
      <c r="B12" s="299"/>
      <c r="C12" s="8" t="s">
        <v>12</v>
      </c>
      <c r="D12" s="8" t="s">
        <v>15</v>
      </c>
      <c r="E12" s="11">
        <v>112500</v>
      </c>
      <c r="F12" s="11">
        <v>28125</v>
      </c>
      <c r="G12" s="8" t="s">
        <v>17</v>
      </c>
    </row>
    <row r="13" spans="1:7" x14ac:dyDescent="0.25">
      <c r="A13" s="291"/>
      <c r="B13" s="299" t="s">
        <v>18</v>
      </c>
      <c r="C13" s="8" t="s">
        <v>9</v>
      </c>
      <c r="D13" s="8" t="s">
        <v>13</v>
      </c>
      <c r="E13" s="11">
        <v>200000</v>
      </c>
      <c r="F13" s="11">
        <v>50000</v>
      </c>
      <c r="G13" s="8" t="s">
        <v>16</v>
      </c>
    </row>
    <row r="14" spans="1:7" x14ac:dyDescent="0.25">
      <c r="A14" s="291"/>
      <c r="B14" s="299"/>
      <c r="C14" s="8" t="s">
        <v>10</v>
      </c>
      <c r="D14" s="8" t="s">
        <v>14</v>
      </c>
      <c r="E14" s="11">
        <v>175000</v>
      </c>
      <c r="F14" s="11">
        <v>43750</v>
      </c>
      <c r="G14" s="8" t="s">
        <v>16</v>
      </c>
    </row>
    <row r="15" spans="1:7" x14ac:dyDescent="0.25">
      <c r="A15" s="291"/>
      <c r="B15" s="299"/>
      <c r="C15" s="8" t="s">
        <v>11</v>
      </c>
      <c r="D15" s="8" t="s">
        <v>13</v>
      </c>
      <c r="E15" s="11">
        <v>150000</v>
      </c>
      <c r="F15" s="11">
        <v>37500</v>
      </c>
      <c r="G15" s="8" t="s">
        <v>16</v>
      </c>
    </row>
    <row r="16" spans="1:7" ht="15.75" thickBot="1" x14ac:dyDescent="0.3">
      <c r="A16" s="292"/>
      <c r="B16" s="302"/>
      <c r="C16" s="5" t="s">
        <v>12</v>
      </c>
      <c r="D16" s="5" t="s">
        <v>15</v>
      </c>
      <c r="E16" s="12">
        <v>125000</v>
      </c>
      <c r="F16" s="12">
        <v>31250</v>
      </c>
      <c r="G16" s="5" t="s">
        <v>17</v>
      </c>
    </row>
    <row r="17" spans="1:7" ht="43.5" x14ac:dyDescent="0.25">
      <c r="A17" s="40">
        <v>2</v>
      </c>
      <c r="B17" s="32" t="s">
        <v>19</v>
      </c>
      <c r="C17" s="33"/>
      <c r="D17" s="33"/>
      <c r="E17" s="34"/>
      <c r="F17" s="34"/>
      <c r="G17" s="33"/>
    </row>
    <row r="18" spans="1:7" x14ac:dyDescent="0.25">
      <c r="A18" s="303"/>
      <c r="B18" s="304" t="s">
        <v>20</v>
      </c>
      <c r="C18" s="41" t="s">
        <v>9</v>
      </c>
      <c r="D18" s="41" t="s">
        <v>13</v>
      </c>
      <c r="E18" s="14">
        <v>190000</v>
      </c>
      <c r="F18" s="14">
        <v>47500</v>
      </c>
      <c r="G18" s="41" t="s">
        <v>16</v>
      </c>
    </row>
    <row r="19" spans="1:7" x14ac:dyDescent="0.25">
      <c r="A19" s="303"/>
      <c r="B19" s="304"/>
      <c r="C19" s="41" t="s">
        <v>10</v>
      </c>
      <c r="D19" s="41" t="s">
        <v>14</v>
      </c>
      <c r="E19" s="14">
        <v>168000</v>
      </c>
      <c r="F19" s="14">
        <v>42000</v>
      </c>
      <c r="G19" s="41" t="s">
        <v>16</v>
      </c>
    </row>
    <row r="20" spans="1:7" x14ac:dyDescent="0.25">
      <c r="A20" s="303"/>
      <c r="B20" s="304"/>
      <c r="C20" s="41" t="s">
        <v>11</v>
      </c>
      <c r="D20" s="41" t="s">
        <v>13</v>
      </c>
      <c r="E20" s="14">
        <v>146000</v>
      </c>
      <c r="F20" s="14">
        <v>36500</v>
      </c>
      <c r="G20" s="41" t="s">
        <v>16</v>
      </c>
    </row>
    <row r="21" spans="1:7" x14ac:dyDescent="0.25">
      <c r="A21" s="303"/>
      <c r="B21" s="304"/>
      <c r="C21" s="41" t="s">
        <v>12</v>
      </c>
      <c r="D21" s="41" t="s">
        <v>15</v>
      </c>
      <c r="E21" s="14">
        <v>124000</v>
      </c>
      <c r="F21" s="14">
        <v>31000</v>
      </c>
      <c r="G21" s="41" t="s">
        <v>16</v>
      </c>
    </row>
    <row r="22" spans="1:7" x14ac:dyDescent="0.25">
      <c r="A22" s="296"/>
      <c r="B22" s="305" t="s">
        <v>21</v>
      </c>
      <c r="C22" s="33" t="s">
        <v>9</v>
      </c>
      <c r="D22" s="33" t="s">
        <v>13</v>
      </c>
      <c r="E22" s="15">
        <v>220000</v>
      </c>
      <c r="F22" s="15">
        <v>55000</v>
      </c>
      <c r="G22" s="33" t="s">
        <v>16</v>
      </c>
    </row>
    <row r="23" spans="1:7" x14ac:dyDescent="0.25">
      <c r="A23" s="296"/>
      <c r="B23" s="305"/>
      <c r="C23" s="33" t="s">
        <v>10</v>
      </c>
      <c r="D23" s="33" t="s">
        <v>14</v>
      </c>
      <c r="E23" s="15">
        <v>193000</v>
      </c>
      <c r="F23" s="15">
        <v>48250</v>
      </c>
      <c r="G23" s="33" t="s">
        <v>16</v>
      </c>
    </row>
    <row r="24" spans="1:7" x14ac:dyDescent="0.25">
      <c r="A24" s="296"/>
      <c r="B24" s="305"/>
      <c r="C24" s="33" t="s">
        <v>11</v>
      </c>
      <c r="D24" s="33" t="s">
        <v>13</v>
      </c>
      <c r="E24" s="15">
        <v>165000</v>
      </c>
      <c r="F24" s="15">
        <v>41250</v>
      </c>
      <c r="G24" s="33" t="s">
        <v>16</v>
      </c>
    </row>
    <row r="25" spans="1:7" ht="15.75" thickBot="1" x14ac:dyDescent="0.3">
      <c r="A25" s="297"/>
      <c r="B25" s="306"/>
      <c r="C25" s="37" t="s">
        <v>12</v>
      </c>
      <c r="D25" s="37" t="s">
        <v>15</v>
      </c>
      <c r="E25" s="16">
        <v>138000</v>
      </c>
      <c r="F25" s="16">
        <v>34500</v>
      </c>
      <c r="G25" s="37" t="s">
        <v>17</v>
      </c>
    </row>
    <row r="26" spans="1:7" x14ac:dyDescent="0.25">
      <c r="A26" s="295">
        <v>3</v>
      </c>
      <c r="B26" s="307" t="s">
        <v>22</v>
      </c>
      <c r="C26" s="33" t="s">
        <v>9</v>
      </c>
      <c r="D26" s="33" t="s">
        <v>13</v>
      </c>
      <c r="E26" s="35">
        <v>300000</v>
      </c>
      <c r="F26" s="35">
        <v>75000</v>
      </c>
      <c r="G26" s="33" t="s">
        <v>16</v>
      </c>
    </row>
    <row r="27" spans="1:7" x14ac:dyDescent="0.25">
      <c r="A27" s="296"/>
      <c r="B27" s="305"/>
      <c r="C27" s="33" t="s">
        <v>10</v>
      </c>
      <c r="D27" s="33" t="s">
        <v>14</v>
      </c>
      <c r="E27" s="35">
        <v>275000</v>
      </c>
      <c r="F27" s="35">
        <v>68750</v>
      </c>
      <c r="G27" s="33" t="s">
        <v>16</v>
      </c>
    </row>
    <row r="28" spans="1:7" x14ac:dyDescent="0.25">
      <c r="A28" s="296"/>
      <c r="B28" s="305"/>
      <c r="C28" s="33" t="s">
        <v>11</v>
      </c>
      <c r="D28" s="33" t="s">
        <v>13</v>
      </c>
      <c r="E28" s="35">
        <v>250000</v>
      </c>
      <c r="F28" s="35">
        <v>62500</v>
      </c>
      <c r="G28" s="33" t="s">
        <v>16</v>
      </c>
    </row>
    <row r="29" spans="1:7" ht="15.75" thickBot="1" x14ac:dyDescent="0.3">
      <c r="A29" s="297"/>
      <c r="B29" s="306"/>
      <c r="C29" s="37" t="s">
        <v>12</v>
      </c>
      <c r="D29" s="37" t="s">
        <v>15</v>
      </c>
      <c r="E29" s="38">
        <v>225000</v>
      </c>
      <c r="F29" s="38">
        <v>56250</v>
      </c>
      <c r="G29" s="37" t="s">
        <v>17</v>
      </c>
    </row>
    <row r="30" spans="1:7" ht="15.75" thickBot="1" x14ac:dyDescent="0.3">
      <c r="A30" s="17">
        <v>4</v>
      </c>
      <c r="B30" s="18" t="s">
        <v>23</v>
      </c>
      <c r="C30" s="19"/>
      <c r="D30" s="19" t="s">
        <v>13</v>
      </c>
      <c r="E30" s="20">
        <v>50000</v>
      </c>
      <c r="F30" s="20">
        <v>12500</v>
      </c>
      <c r="G30" s="19" t="s">
        <v>24</v>
      </c>
    </row>
    <row r="31" spans="1:7" x14ac:dyDescent="0.25">
      <c r="A31" s="1"/>
      <c r="B31" s="6"/>
      <c r="C31" s="1"/>
      <c r="D31" s="1"/>
      <c r="E31" s="21"/>
      <c r="F31" s="21"/>
      <c r="G31" s="1"/>
    </row>
    <row r="32" spans="1:7" x14ac:dyDescent="0.25">
      <c r="A32" s="1"/>
      <c r="B32" s="6"/>
      <c r="C32" s="1"/>
      <c r="D32" s="1"/>
      <c r="E32" s="21"/>
      <c r="F32" s="21"/>
      <c r="G32" s="1"/>
    </row>
    <row r="33" spans="1:7" x14ac:dyDescent="0.25">
      <c r="A33" s="1"/>
      <c r="B33" s="6"/>
      <c r="C33" s="1"/>
      <c r="D33" s="1"/>
      <c r="E33" s="21"/>
      <c r="F33" s="21"/>
      <c r="G33" s="1"/>
    </row>
    <row r="34" spans="1:7" ht="15.75" thickBot="1" x14ac:dyDescent="0.3">
      <c r="A34" s="22"/>
      <c r="B34" s="23"/>
      <c r="C34" s="22"/>
      <c r="D34" s="22"/>
      <c r="E34" s="24"/>
      <c r="F34" s="24"/>
      <c r="G34" s="22"/>
    </row>
    <row r="35" spans="1:7" ht="15.75" thickBot="1" x14ac:dyDescent="0.3">
      <c r="A35" s="4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</row>
    <row r="36" spans="1:7" x14ac:dyDescent="0.25">
      <c r="A36" s="290">
        <v>5</v>
      </c>
      <c r="B36" s="293" t="s">
        <v>25</v>
      </c>
      <c r="C36" s="290"/>
      <c r="D36" s="8" t="s">
        <v>13</v>
      </c>
      <c r="E36" s="11">
        <v>95000</v>
      </c>
      <c r="F36" s="11">
        <v>23750</v>
      </c>
      <c r="G36" s="8" t="s">
        <v>16</v>
      </c>
    </row>
    <row r="37" spans="1:7" x14ac:dyDescent="0.25">
      <c r="A37" s="291"/>
      <c r="B37" s="298"/>
      <c r="C37" s="291"/>
      <c r="D37" s="8" t="s">
        <v>14</v>
      </c>
      <c r="E37" s="11">
        <v>60000</v>
      </c>
      <c r="F37" s="11">
        <v>15000</v>
      </c>
      <c r="G37" s="8" t="s">
        <v>27</v>
      </c>
    </row>
    <row r="38" spans="1:7" x14ac:dyDescent="0.25">
      <c r="A38" s="291"/>
      <c r="B38" s="298"/>
      <c r="C38" s="291"/>
      <c r="D38" s="8" t="s">
        <v>13</v>
      </c>
      <c r="E38" s="11">
        <v>40000</v>
      </c>
      <c r="F38" s="11">
        <v>10000</v>
      </c>
      <c r="G38" s="8" t="s">
        <v>28</v>
      </c>
    </row>
    <row r="39" spans="1:7" x14ac:dyDescent="0.25">
      <c r="A39" s="291"/>
      <c r="B39" s="298"/>
      <c r="C39" s="291"/>
      <c r="D39" s="8" t="s">
        <v>26</v>
      </c>
      <c r="E39" s="11">
        <v>20000</v>
      </c>
      <c r="F39" s="11">
        <v>5000</v>
      </c>
      <c r="G39" s="8" t="s">
        <v>24</v>
      </c>
    </row>
    <row r="40" spans="1:7" x14ac:dyDescent="0.25">
      <c r="A40" s="291"/>
      <c r="B40" s="298"/>
      <c r="C40" s="291"/>
      <c r="D40" s="8" t="s">
        <v>13</v>
      </c>
      <c r="E40" s="11">
        <v>10000</v>
      </c>
      <c r="F40" s="11">
        <v>2500</v>
      </c>
      <c r="G40" s="8" t="s">
        <v>29</v>
      </c>
    </row>
    <row r="41" spans="1:7" x14ac:dyDescent="0.25">
      <c r="A41" s="291"/>
      <c r="B41" s="298"/>
      <c r="C41" s="291"/>
      <c r="D41" s="8" t="s">
        <v>14</v>
      </c>
      <c r="E41" s="11">
        <v>5000</v>
      </c>
      <c r="F41" s="11">
        <v>1250</v>
      </c>
      <c r="G41" s="8" t="s">
        <v>30</v>
      </c>
    </row>
    <row r="42" spans="1:7" x14ac:dyDescent="0.25">
      <c r="A42" s="291"/>
      <c r="B42" s="298"/>
      <c r="C42" s="291"/>
      <c r="D42" s="8" t="s">
        <v>13</v>
      </c>
      <c r="E42" s="11">
        <v>4250</v>
      </c>
      <c r="F42" s="11">
        <v>1063</v>
      </c>
      <c r="G42" s="8" t="s">
        <v>31</v>
      </c>
    </row>
    <row r="43" spans="1:7" x14ac:dyDescent="0.25">
      <c r="A43" s="291"/>
      <c r="B43" s="298"/>
      <c r="C43" s="291"/>
      <c r="D43" s="8" t="s">
        <v>15</v>
      </c>
      <c r="E43" s="11">
        <v>3500</v>
      </c>
      <c r="F43" s="13">
        <v>875</v>
      </c>
      <c r="G43" s="8" t="s">
        <v>32</v>
      </c>
    </row>
    <row r="44" spans="1:7" x14ac:dyDescent="0.25">
      <c r="A44" s="291"/>
      <c r="B44" s="298"/>
      <c r="C44" s="291"/>
      <c r="D44" s="8" t="s">
        <v>13</v>
      </c>
      <c r="E44" s="11">
        <v>2750</v>
      </c>
      <c r="F44" s="13">
        <v>688</v>
      </c>
      <c r="G44" s="8" t="s">
        <v>33</v>
      </c>
    </row>
    <row r="45" spans="1:7" ht="15.75" thickBot="1" x14ac:dyDescent="0.3">
      <c r="A45" s="292"/>
      <c r="B45" s="294"/>
      <c r="C45" s="292"/>
      <c r="D45" s="5" t="s">
        <v>13</v>
      </c>
      <c r="E45" s="12">
        <v>2000</v>
      </c>
      <c r="F45" s="25">
        <v>500</v>
      </c>
      <c r="G45" s="5" t="s">
        <v>34</v>
      </c>
    </row>
    <row r="46" spans="1:7" x14ac:dyDescent="0.25">
      <c r="A46" s="290">
        <v>6</v>
      </c>
      <c r="B46" s="293" t="s">
        <v>35</v>
      </c>
      <c r="C46" s="290"/>
      <c r="D46" s="8" t="s">
        <v>36</v>
      </c>
      <c r="E46" s="11">
        <v>2500</v>
      </c>
      <c r="F46" s="13">
        <v>625</v>
      </c>
      <c r="G46" s="290" t="s">
        <v>38</v>
      </c>
    </row>
    <row r="47" spans="1:7" x14ac:dyDescent="0.25">
      <c r="A47" s="291"/>
      <c r="B47" s="298"/>
      <c r="C47" s="291"/>
      <c r="D47" s="8" t="s">
        <v>37</v>
      </c>
      <c r="E47" s="11">
        <v>5000</v>
      </c>
      <c r="F47" s="11">
        <v>1250</v>
      </c>
      <c r="G47" s="291"/>
    </row>
    <row r="48" spans="1:7" ht="15.75" thickBot="1" x14ac:dyDescent="0.3">
      <c r="A48" s="292"/>
      <c r="B48" s="294"/>
      <c r="C48" s="292"/>
      <c r="D48" s="26"/>
      <c r="E48" s="26"/>
      <c r="F48" s="26"/>
      <c r="G48" s="292"/>
    </row>
    <row r="49" spans="1:7" ht="27" customHeight="1" x14ac:dyDescent="0.25">
      <c r="A49" s="290">
        <v>7</v>
      </c>
      <c r="B49" s="293" t="s">
        <v>39</v>
      </c>
      <c r="C49" s="290"/>
      <c r="D49" s="8" t="s">
        <v>36</v>
      </c>
      <c r="E49" s="13">
        <v>500</v>
      </c>
      <c r="F49" s="13">
        <v>125</v>
      </c>
      <c r="G49" s="290" t="s">
        <v>38</v>
      </c>
    </row>
    <row r="50" spans="1:7" ht="15.75" thickBot="1" x14ac:dyDescent="0.3">
      <c r="A50" s="292"/>
      <c r="B50" s="294"/>
      <c r="C50" s="292"/>
      <c r="D50" s="5" t="s">
        <v>37</v>
      </c>
      <c r="E50" s="12">
        <v>1000</v>
      </c>
      <c r="F50" s="25">
        <v>250</v>
      </c>
      <c r="G50" s="292"/>
    </row>
    <row r="51" spans="1:7" x14ac:dyDescent="0.25">
      <c r="A51" s="295">
        <v>8</v>
      </c>
      <c r="B51" s="32" t="s">
        <v>40</v>
      </c>
      <c r="C51" s="295"/>
      <c r="D51" s="33"/>
      <c r="E51" s="34"/>
      <c r="F51" s="34"/>
      <c r="G51" s="33"/>
    </row>
    <row r="52" spans="1:7" x14ac:dyDescent="0.25">
      <c r="A52" s="296"/>
      <c r="B52" s="32" t="s">
        <v>41</v>
      </c>
      <c r="C52" s="296"/>
      <c r="D52" s="33" t="s">
        <v>13</v>
      </c>
      <c r="E52" s="35">
        <v>125000</v>
      </c>
      <c r="F52" s="35">
        <v>31250</v>
      </c>
      <c r="G52" s="33" t="s">
        <v>16</v>
      </c>
    </row>
    <row r="53" spans="1:7" x14ac:dyDescent="0.25">
      <c r="A53" s="296"/>
      <c r="B53" s="32" t="s">
        <v>42</v>
      </c>
      <c r="C53" s="296"/>
      <c r="D53" s="33" t="s">
        <v>13</v>
      </c>
      <c r="E53" s="35">
        <v>100000</v>
      </c>
      <c r="F53" s="35">
        <v>25000</v>
      </c>
      <c r="G53" s="33" t="s">
        <v>16</v>
      </c>
    </row>
    <row r="54" spans="1:7" x14ac:dyDescent="0.25">
      <c r="A54" s="296"/>
      <c r="B54" s="32" t="s">
        <v>43</v>
      </c>
      <c r="C54" s="296"/>
      <c r="D54" s="33" t="s">
        <v>13</v>
      </c>
      <c r="E54" s="35">
        <v>90000</v>
      </c>
      <c r="F54" s="35">
        <v>22500</v>
      </c>
      <c r="G54" s="33" t="s">
        <v>16</v>
      </c>
    </row>
    <row r="55" spans="1:7" ht="36.75" customHeight="1" thickBot="1" x14ac:dyDescent="0.3">
      <c r="A55" s="297"/>
      <c r="B55" s="36" t="s">
        <v>44</v>
      </c>
      <c r="C55" s="297"/>
      <c r="D55" s="37" t="s">
        <v>13</v>
      </c>
      <c r="E55" s="38">
        <v>75000</v>
      </c>
      <c r="F55" s="38">
        <v>18750</v>
      </c>
      <c r="G55" s="37" t="s">
        <v>16</v>
      </c>
    </row>
    <row r="56" spans="1:7" x14ac:dyDescent="0.25">
      <c r="A56" s="295">
        <v>9</v>
      </c>
      <c r="B56" s="32" t="s">
        <v>45</v>
      </c>
      <c r="C56" s="295"/>
      <c r="D56" s="33"/>
      <c r="E56" s="34"/>
      <c r="F56" s="34"/>
      <c r="G56" s="33"/>
    </row>
    <row r="57" spans="1:7" x14ac:dyDescent="0.25">
      <c r="A57" s="296"/>
      <c r="B57" s="32" t="s">
        <v>46</v>
      </c>
      <c r="C57" s="296"/>
      <c r="D57" s="33" t="s">
        <v>48</v>
      </c>
      <c r="E57" s="35">
        <v>500000</v>
      </c>
      <c r="F57" s="35">
        <v>125000</v>
      </c>
      <c r="G57" s="33" t="s">
        <v>24</v>
      </c>
    </row>
    <row r="58" spans="1:7" ht="15.75" thickBot="1" x14ac:dyDescent="0.3">
      <c r="A58" s="297"/>
      <c r="B58" s="36" t="s">
        <v>47</v>
      </c>
      <c r="C58" s="297"/>
      <c r="D58" s="37" t="s">
        <v>48</v>
      </c>
      <c r="E58" s="38">
        <v>500000</v>
      </c>
      <c r="F58" s="38">
        <v>125000</v>
      </c>
      <c r="G58" s="37" t="s">
        <v>24</v>
      </c>
    </row>
    <row r="59" spans="1:7" x14ac:dyDescent="0.25">
      <c r="A59" s="290">
        <v>10</v>
      </c>
      <c r="B59" s="7" t="s">
        <v>49</v>
      </c>
      <c r="C59" s="290"/>
      <c r="D59" s="290"/>
      <c r="E59" s="13"/>
      <c r="F59" s="13"/>
      <c r="G59" s="8"/>
    </row>
    <row r="60" spans="1:7" ht="42.75" x14ac:dyDescent="0.25">
      <c r="A60" s="291"/>
      <c r="B60" s="7" t="s">
        <v>50</v>
      </c>
      <c r="C60" s="291"/>
      <c r="D60" s="291"/>
      <c r="E60" s="11">
        <v>375000</v>
      </c>
      <c r="F60" s="11">
        <v>93750</v>
      </c>
      <c r="G60" s="8" t="s">
        <v>38</v>
      </c>
    </row>
    <row r="61" spans="1:7" x14ac:dyDescent="0.25">
      <c r="A61" s="291"/>
      <c r="B61" s="7" t="s">
        <v>51</v>
      </c>
      <c r="C61" s="291"/>
      <c r="D61" s="291"/>
      <c r="E61" s="13"/>
      <c r="F61" s="13"/>
      <c r="G61" s="27"/>
    </row>
    <row r="62" spans="1:7" ht="15.75" thickBot="1" x14ac:dyDescent="0.3">
      <c r="A62" s="292"/>
      <c r="B62" s="26"/>
      <c r="C62" s="292"/>
      <c r="D62" s="292"/>
      <c r="E62" s="12">
        <v>125000</v>
      </c>
      <c r="F62" s="12">
        <v>31250</v>
      </c>
      <c r="G62" s="26"/>
    </row>
    <row r="63" spans="1:7" ht="43.5" thickBot="1" x14ac:dyDescent="0.3">
      <c r="A63" s="4">
        <v>11</v>
      </c>
      <c r="B63" s="28" t="s">
        <v>52</v>
      </c>
      <c r="C63" s="5"/>
      <c r="D63" s="5"/>
      <c r="E63" s="12">
        <v>125000</v>
      </c>
      <c r="F63" s="12">
        <v>31250</v>
      </c>
      <c r="G63" s="5" t="s">
        <v>38</v>
      </c>
    </row>
    <row r="64" spans="1:7" ht="29.25" thickBot="1" x14ac:dyDescent="0.3">
      <c r="A64" s="4">
        <v>12</v>
      </c>
      <c r="B64" s="28" t="s">
        <v>53</v>
      </c>
      <c r="C64" s="5"/>
      <c r="D64" s="5"/>
      <c r="E64" s="29">
        <v>500000</v>
      </c>
      <c r="F64" s="12">
        <v>125000</v>
      </c>
      <c r="G64" s="5" t="s">
        <v>54</v>
      </c>
    </row>
    <row r="65" spans="1:1" x14ac:dyDescent="0.25">
      <c r="A65" s="31"/>
    </row>
  </sheetData>
  <mergeCells count="41">
    <mergeCell ref="D4:D5"/>
    <mergeCell ref="E4:E5"/>
    <mergeCell ref="G7:G8"/>
    <mergeCell ref="B13:B16"/>
    <mergeCell ref="A18:A21"/>
    <mergeCell ref="B18:B21"/>
    <mergeCell ref="G4:G5"/>
    <mergeCell ref="D7:D8"/>
    <mergeCell ref="E7:E8"/>
    <mergeCell ref="F7:F8"/>
    <mergeCell ref="A4:A5"/>
    <mergeCell ref="B4:B5"/>
    <mergeCell ref="C4:C5"/>
    <mergeCell ref="A7:A8"/>
    <mergeCell ref="B7:B8"/>
    <mergeCell ref="C7:C8"/>
    <mergeCell ref="A22:A25"/>
    <mergeCell ref="B22:B25"/>
    <mergeCell ref="A26:A29"/>
    <mergeCell ref="B26:B29"/>
    <mergeCell ref="A9:A12"/>
    <mergeCell ref="B9:B12"/>
    <mergeCell ref="A13:A16"/>
    <mergeCell ref="A36:A45"/>
    <mergeCell ref="B36:B45"/>
    <mergeCell ref="C36:C45"/>
    <mergeCell ref="A46:A48"/>
    <mergeCell ref="B46:B48"/>
    <mergeCell ref="C46:C48"/>
    <mergeCell ref="A59:A62"/>
    <mergeCell ref="C59:C62"/>
    <mergeCell ref="G46:G48"/>
    <mergeCell ref="A49:A50"/>
    <mergeCell ref="B49:B50"/>
    <mergeCell ref="C49:C50"/>
    <mergeCell ref="G49:G50"/>
    <mergeCell ref="D59:D62"/>
    <mergeCell ref="A51:A55"/>
    <mergeCell ref="C51:C55"/>
    <mergeCell ref="A56:A58"/>
    <mergeCell ref="C56:C58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opLeftCell="A40" workbookViewId="0">
      <selection activeCell="C33" sqref="C33"/>
    </sheetView>
  </sheetViews>
  <sheetFormatPr defaultRowHeight="15" x14ac:dyDescent="0.25"/>
  <cols>
    <col min="1" max="1" width="7.7109375" customWidth="1"/>
    <col min="2" max="2" width="12.28515625" customWidth="1"/>
    <col min="3" max="3" width="12" customWidth="1"/>
    <col min="4" max="4" width="12.7109375" customWidth="1"/>
    <col min="5" max="5" width="12.28515625" customWidth="1"/>
    <col min="6" max="6" width="12.140625" customWidth="1"/>
    <col min="7" max="7" width="12.28515625" customWidth="1"/>
    <col min="8" max="8" width="11.28515625" customWidth="1"/>
  </cols>
  <sheetData>
    <row r="2" spans="1:8" ht="15.75" thickBot="1" x14ac:dyDescent="0.3"/>
    <row r="3" spans="1:8" ht="15.75" thickBot="1" x14ac:dyDescent="0.3">
      <c r="A3" s="314" t="s">
        <v>0</v>
      </c>
      <c r="B3" s="43"/>
      <c r="C3" s="316" t="s">
        <v>56</v>
      </c>
      <c r="D3" s="317"/>
      <c r="E3" s="316" t="s">
        <v>57</v>
      </c>
      <c r="F3" s="317"/>
      <c r="G3" s="316" t="s">
        <v>58</v>
      </c>
      <c r="H3" s="317"/>
    </row>
    <row r="4" spans="1:8" ht="44.25" thickBot="1" x14ac:dyDescent="0.3">
      <c r="A4" s="315"/>
      <c r="B4" s="44" t="s">
        <v>55</v>
      </c>
      <c r="C4" s="37" t="s">
        <v>59</v>
      </c>
      <c r="D4" s="37" t="s">
        <v>60</v>
      </c>
      <c r="E4" s="37" t="s">
        <v>59</v>
      </c>
      <c r="F4" s="37" t="s">
        <v>60</v>
      </c>
      <c r="G4" s="37" t="s">
        <v>59</v>
      </c>
      <c r="H4" s="37" t="s">
        <v>60</v>
      </c>
    </row>
    <row r="5" spans="1:8" ht="15.75" thickBot="1" x14ac:dyDescent="0.3">
      <c r="A5" s="39">
        <v>1</v>
      </c>
      <c r="B5" s="37" t="s">
        <v>61</v>
      </c>
      <c r="C5" s="38">
        <v>200000</v>
      </c>
      <c r="D5" s="38">
        <v>150000</v>
      </c>
      <c r="E5" s="38">
        <v>175000</v>
      </c>
      <c r="F5" s="38">
        <v>125000</v>
      </c>
      <c r="G5" s="38">
        <v>150000</v>
      </c>
      <c r="H5" s="38">
        <v>100000</v>
      </c>
    </row>
    <row r="6" spans="1:8" ht="15.75" thickBot="1" x14ac:dyDescent="0.3">
      <c r="A6" s="39">
        <v>2</v>
      </c>
      <c r="B6" s="37" t="s">
        <v>62</v>
      </c>
      <c r="C6" s="38">
        <v>400000</v>
      </c>
      <c r="D6" s="38">
        <v>300000</v>
      </c>
      <c r="E6" s="38">
        <v>375000</v>
      </c>
      <c r="F6" s="38">
        <v>275000</v>
      </c>
      <c r="G6" s="38">
        <v>350000</v>
      </c>
      <c r="H6" s="38">
        <v>250000</v>
      </c>
    </row>
    <row r="7" spans="1:8" ht="15.75" thickBot="1" x14ac:dyDescent="0.3">
      <c r="A7" s="39">
        <v>3</v>
      </c>
      <c r="B7" s="37" t="s">
        <v>63</v>
      </c>
      <c r="C7" s="38">
        <v>500000</v>
      </c>
      <c r="D7" s="38">
        <v>375000</v>
      </c>
      <c r="E7" s="38">
        <v>450000</v>
      </c>
      <c r="F7" s="38">
        <v>350000</v>
      </c>
      <c r="G7" s="38">
        <v>400000</v>
      </c>
      <c r="H7" s="38">
        <v>325000</v>
      </c>
    </row>
    <row r="8" spans="1:8" ht="15.75" thickBot="1" x14ac:dyDescent="0.3">
      <c r="A8" s="39">
        <v>4</v>
      </c>
      <c r="B8" s="37" t="s">
        <v>64</v>
      </c>
      <c r="C8" s="38">
        <v>750000</v>
      </c>
      <c r="D8" s="38">
        <v>562500</v>
      </c>
      <c r="E8" s="38">
        <v>500000</v>
      </c>
      <c r="F8" s="38">
        <v>462500</v>
      </c>
      <c r="G8" s="38">
        <v>450000</v>
      </c>
      <c r="H8" s="38">
        <v>400000</v>
      </c>
    </row>
    <row r="9" spans="1:8" ht="15.75" thickBot="1" x14ac:dyDescent="0.3">
      <c r="A9" s="39">
        <v>5</v>
      </c>
      <c r="B9" s="37" t="s">
        <v>65</v>
      </c>
      <c r="C9" s="38">
        <v>1000000</v>
      </c>
      <c r="D9" s="38">
        <v>750000</v>
      </c>
      <c r="E9" s="38">
        <v>600000</v>
      </c>
      <c r="F9" s="38">
        <v>550000</v>
      </c>
      <c r="G9" s="38">
        <v>500000</v>
      </c>
      <c r="H9" s="38">
        <v>475000</v>
      </c>
    </row>
    <row r="10" spans="1:8" ht="15.75" thickBot="1" x14ac:dyDescent="0.3">
      <c r="A10" s="39">
        <v>6</v>
      </c>
      <c r="B10" s="37" t="s">
        <v>66</v>
      </c>
      <c r="C10" s="38">
        <v>1500000</v>
      </c>
      <c r="D10" s="38">
        <v>1125000</v>
      </c>
      <c r="E10" s="38">
        <v>800000</v>
      </c>
      <c r="F10" s="38">
        <v>700000</v>
      </c>
      <c r="G10" s="38">
        <v>700000</v>
      </c>
      <c r="H10" s="38">
        <v>600000</v>
      </c>
    </row>
    <row r="11" spans="1:8" ht="15.75" thickBot="1" x14ac:dyDescent="0.3">
      <c r="A11" s="39">
        <v>7</v>
      </c>
      <c r="B11" s="37" t="s">
        <v>67</v>
      </c>
      <c r="C11" s="38">
        <v>2000000</v>
      </c>
      <c r="D11" s="38">
        <v>1500000</v>
      </c>
      <c r="E11" s="38">
        <v>1000000</v>
      </c>
      <c r="F11" s="38">
        <v>950000</v>
      </c>
      <c r="G11" s="38">
        <v>850000</v>
      </c>
      <c r="H11" s="38">
        <v>750000</v>
      </c>
    </row>
    <row r="12" spans="1:8" ht="15.75" thickBot="1" x14ac:dyDescent="0.3">
      <c r="A12" s="39">
        <v>8</v>
      </c>
      <c r="B12" s="37" t="s">
        <v>68</v>
      </c>
      <c r="C12" s="38">
        <v>3000000</v>
      </c>
      <c r="D12" s="38">
        <v>2250000</v>
      </c>
      <c r="E12" s="38">
        <v>1500000</v>
      </c>
      <c r="F12" s="38">
        <v>1250000</v>
      </c>
      <c r="G12" s="38">
        <v>1000000</v>
      </c>
      <c r="H12" s="38">
        <v>850000</v>
      </c>
    </row>
    <row r="13" spans="1:8" ht="15.75" thickBot="1" x14ac:dyDescent="0.3">
      <c r="A13" s="39">
        <v>9</v>
      </c>
      <c r="B13" s="37" t="s">
        <v>69</v>
      </c>
      <c r="C13" s="38">
        <v>4000000</v>
      </c>
      <c r="D13" s="38">
        <v>3000000</v>
      </c>
      <c r="E13" s="38">
        <v>2000000</v>
      </c>
      <c r="F13" s="38">
        <v>1750000</v>
      </c>
      <c r="G13" s="38">
        <v>1500000</v>
      </c>
      <c r="H13" s="38">
        <v>1250000</v>
      </c>
    </row>
    <row r="14" spans="1:8" ht="15.75" thickBot="1" x14ac:dyDescent="0.3">
      <c r="A14" s="39">
        <v>10</v>
      </c>
      <c r="B14" s="42" t="s">
        <v>70</v>
      </c>
      <c r="C14" s="38">
        <v>5000000</v>
      </c>
      <c r="D14" s="38">
        <v>3750000</v>
      </c>
      <c r="E14" s="38">
        <v>3000000</v>
      </c>
      <c r="F14" s="38">
        <v>2750000</v>
      </c>
      <c r="G14" s="38">
        <v>2000000</v>
      </c>
      <c r="H14" s="38">
        <v>1750000</v>
      </c>
    </row>
    <row r="16" spans="1:8" ht="15.75" thickBot="1" x14ac:dyDescent="0.3"/>
    <row r="17" spans="1:8" ht="15.75" thickBot="1" x14ac:dyDescent="0.3">
      <c r="A17" s="314" t="s">
        <v>0</v>
      </c>
      <c r="B17" s="43"/>
      <c r="C17" s="316" t="s">
        <v>56</v>
      </c>
      <c r="D17" s="317"/>
      <c r="E17" s="316" t="s">
        <v>57</v>
      </c>
      <c r="F17" s="317"/>
      <c r="G17" s="316" t="s">
        <v>58</v>
      </c>
      <c r="H17" s="317"/>
    </row>
    <row r="18" spans="1:8" ht="44.25" thickBot="1" x14ac:dyDescent="0.3">
      <c r="A18" s="315"/>
      <c r="B18" s="44" t="s">
        <v>55</v>
      </c>
      <c r="C18" s="37" t="s">
        <v>59</v>
      </c>
      <c r="D18" s="37" t="s">
        <v>60</v>
      </c>
      <c r="E18" s="37" t="s">
        <v>59</v>
      </c>
      <c r="F18" s="37" t="s">
        <v>60</v>
      </c>
      <c r="G18" s="37" t="s">
        <v>59</v>
      </c>
      <c r="H18" s="37" t="s">
        <v>60</v>
      </c>
    </row>
    <row r="19" spans="1:8" ht="15.75" thickBot="1" x14ac:dyDescent="0.3">
      <c r="A19" s="39">
        <v>1</v>
      </c>
      <c r="B19" s="37" t="s">
        <v>61</v>
      </c>
      <c r="C19" s="38">
        <f t="shared" ref="C19:H19" si="0">C5/4</f>
        <v>50000</v>
      </c>
      <c r="D19" s="38">
        <f t="shared" si="0"/>
        <v>37500</v>
      </c>
      <c r="E19" s="38">
        <f t="shared" si="0"/>
        <v>43750</v>
      </c>
      <c r="F19" s="38">
        <f t="shared" si="0"/>
        <v>31250</v>
      </c>
      <c r="G19" s="38">
        <f t="shared" si="0"/>
        <v>37500</v>
      </c>
      <c r="H19" s="38">
        <f t="shared" si="0"/>
        <v>25000</v>
      </c>
    </row>
    <row r="20" spans="1:8" ht="15.75" thickBot="1" x14ac:dyDescent="0.3">
      <c r="A20" s="39">
        <v>2</v>
      </c>
      <c r="B20" s="37" t="s">
        <v>62</v>
      </c>
      <c r="C20" s="38">
        <f t="shared" ref="C20:H20" si="1">C6/10</f>
        <v>40000</v>
      </c>
      <c r="D20" s="38">
        <f t="shared" si="1"/>
        <v>30000</v>
      </c>
      <c r="E20" s="38">
        <f t="shared" si="1"/>
        <v>37500</v>
      </c>
      <c r="F20" s="38">
        <f t="shared" si="1"/>
        <v>27500</v>
      </c>
      <c r="G20" s="38">
        <f t="shared" si="1"/>
        <v>35000</v>
      </c>
      <c r="H20" s="38">
        <f t="shared" si="1"/>
        <v>25000</v>
      </c>
    </row>
    <row r="21" spans="1:8" ht="15.75" thickBot="1" x14ac:dyDescent="0.3">
      <c r="A21" s="39">
        <v>3</v>
      </c>
      <c r="B21" s="37" t="s">
        <v>63</v>
      </c>
      <c r="C21" s="38">
        <f t="shared" ref="C21:H21" si="2">C7/15</f>
        <v>33333.333333333336</v>
      </c>
      <c r="D21" s="38">
        <f t="shared" si="2"/>
        <v>25000</v>
      </c>
      <c r="E21" s="38">
        <f t="shared" si="2"/>
        <v>30000</v>
      </c>
      <c r="F21" s="38">
        <f t="shared" si="2"/>
        <v>23333.333333333332</v>
      </c>
      <c r="G21" s="38">
        <f t="shared" si="2"/>
        <v>26666.666666666668</v>
      </c>
      <c r="H21" s="38">
        <f t="shared" si="2"/>
        <v>21666.666666666668</v>
      </c>
    </row>
    <row r="22" spans="1:8" ht="15.75" thickBot="1" x14ac:dyDescent="0.3">
      <c r="A22" s="39">
        <v>4</v>
      </c>
      <c r="B22" s="37" t="s">
        <v>64</v>
      </c>
      <c r="C22" s="38">
        <f t="shared" ref="C22:H22" si="3">C8/20</f>
        <v>37500</v>
      </c>
      <c r="D22" s="38">
        <f t="shared" si="3"/>
        <v>28125</v>
      </c>
      <c r="E22" s="38">
        <f t="shared" si="3"/>
        <v>25000</v>
      </c>
      <c r="F22" s="38">
        <f t="shared" si="3"/>
        <v>23125</v>
      </c>
      <c r="G22" s="38">
        <f t="shared" si="3"/>
        <v>22500</v>
      </c>
      <c r="H22" s="38">
        <f t="shared" si="3"/>
        <v>20000</v>
      </c>
    </row>
    <row r="23" spans="1:8" ht="15.75" thickBot="1" x14ac:dyDescent="0.3">
      <c r="A23" s="39">
        <v>5</v>
      </c>
      <c r="B23" s="37" t="s">
        <v>65</v>
      </c>
      <c r="C23" s="38">
        <f t="shared" ref="C23:H23" si="4">C9/30</f>
        <v>33333.333333333336</v>
      </c>
      <c r="D23" s="38">
        <f t="shared" si="4"/>
        <v>25000</v>
      </c>
      <c r="E23" s="38">
        <f t="shared" si="4"/>
        <v>20000</v>
      </c>
      <c r="F23" s="38">
        <f t="shared" si="4"/>
        <v>18333.333333333332</v>
      </c>
      <c r="G23" s="38">
        <f t="shared" si="4"/>
        <v>16666.666666666668</v>
      </c>
      <c r="H23" s="38">
        <f t="shared" si="4"/>
        <v>15833.333333333334</v>
      </c>
    </row>
    <row r="24" spans="1:8" ht="15.75" thickBot="1" x14ac:dyDescent="0.3">
      <c r="A24" s="39">
        <v>6</v>
      </c>
      <c r="B24" s="37" t="s">
        <v>66</v>
      </c>
      <c r="C24" s="38">
        <f t="shared" ref="C24:H24" si="5">C10/40</f>
        <v>37500</v>
      </c>
      <c r="D24" s="38">
        <f t="shared" si="5"/>
        <v>28125</v>
      </c>
      <c r="E24" s="38">
        <f t="shared" si="5"/>
        <v>20000</v>
      </c>
      <c r="F24" s="38">
        <f t="shared" si="5"/>
        <v>17500</v>
      </c>
      <c r="G24" s="38">
        <f t="shared" si="5"/>
        <v>17500</v>
      </c>
      <c r="H24" s="38">
        <f t="shared" si="5"/>
        <v>15000</v>
      </c>
    </row>
    <row r="25" spans="1:8" ht="15.75" thickBot="1" x14ac:dyDescent="0.3">
      <c r="A25" s="39">
        <v>7</v>
      </c>
      <c r="B25" s="37" t="s">
        <v>67</v>
      </c>
      <c r="C25" s="38">
        <f t="shared" ref="C25:H25" si="6">C11/60</f>
        <v>33333.333333333336</v>
      </c>
      <c r="D25" s="38">
        <f t="shared" si="6"/>
        <v>25000</v>
      </c>
      <c r="E25" s="38">
        <f t="shared" si="6"/>
        <v>16666.666666666668</v>
      </c>
      <c r="F25" s="38">
        <f t="shared" si="6"/>
        <v>15833.333333333334</v>
      </c>
      <c r="G25" s="38">
        <f t="shared" si="6"/>
        <v>14166.666666666666</v>
      </c>
      <c r="H25" s="38">
        <f t="shared" si="6"/>
        <v>12500</v>
      </c>
    </row>
    <row r="26" spans="1:8" ht="15.75" thickBot="1" x14ac:dyDescent="0.3">
      <c r="A26" s="39">
        <v>8</v>
      </c>
      <c r="B26" s="37" t="s">
        <v>68</v>
      </c>
      <c r="C26" s="38">
        <f t="shared" ref="C26:H26" si="7">C12/80</f>
        <v>37500</v>
      </c>
      <c r="D26" s="38">
        <f t="shared" si="7"/>
        <v>28125</v>
      </c>
      <c r="E26" s="38">
        <f t="shared" si="7"/>
        <v>18750</v>
      </c>
      <c r="F26" s="38">
        <f t="shared" si="7"/>
        <v>15625</v>
      </c>
      <c r="G26" s="38">
        <f t="shared" si="7"/>
        <v>12500</v>
      </c>
      <c r="H26" s="38">
        <f t="shared" si="7"/>
        <v>10625</v>
      </c>
    </row>
    <row r="27" spans="1:8" ht="15.75" thickBot="1" x14ac:dyDescent="0.3">
      <c r="A27" s="39">
        <v>9</v>
      </c>
      <c r="B27" s="37" t="s">
        <v>69</v>
      </c>
      <c r="C27" s="38">
        <f t="shared" ref="C27:H27" si="8">C13/100</f>
        <v>40000</v>
      </c>
      <c r="D27" s="38">
        <f t="shared" si="8"/>
        <v>30000</v>
      </c>
      <c r="E27" s="38">
        <f t="shared" si="8"/>
        <v>20000</v>
      </c>
      <c r="F27" s="38">
        <f t="shared" si="8"/>
        <v>17500</v>
      </c>
      <c r="G27" s="38">
        <f t="shared" si="8"/>
        <v>15000</v>
      </c>
      <c r="H27" s="38">
        <f t="shared" si="8"/>
        <v>12500</v>
      </c>
    </row>
    <row r="28" spans="1:8" ht="15.75" thickBot="1" x14ac:dyDescent="0.3">
      <c r="A28" s="39">
        <v>10</v>
      </c>
      <c r="B28" s="42" t="s">
        <v>70</v>
      </c>
      <c r="C28" s="38">
        <f t="shared" ref="C28:H28" si="9">C14/100</f>
        <v>50000</v>
      </c>
      <c r="D28" s="38">
        <f t="shared" si="9"/>
        <v>37500</v>
      </c>
      <c r="E28" s="38">
        <f t="shared" si="9"/>
        <v>30000</v>
      </c>
      <c r="F28" s="38">
        <f t="shared" si="9"/>
        <v>27500</v>
      </c>
      <c r="G28" s="38">
        <f t="shared" si="9"/>
        <v>20000</v>
      </c>
      <c r="H28" s="38">
        <f t="shared" si="9"/>
        <v>17500</v>
      </c>
    </row>
    <row r="30" spans="1:8" ht="15.75" thickBot="1" x14ac:dyDescent="0.3"/>
    <row r="31" spans="1:8" ht="15.75" thickBot="1" x14ac:dyDescent="0.3">
      <c r="A31" s="314" t="s">
        <v>0</v>
      </c>
      <c r="B31" s="43"/>
      <c r="C31" s="316" t="s">
        <v>56</v>
      </c>
      <c r="D31" s="317"/>
      <c r="E31" s="316" t="s">
        <v>57</v>
      </c>
      <c r="F31" s="317"/>
      <c r="G31" s="316" t="s">
        <v>58</v>
      </c>
      <c r="H31" s="317"/>
    </row>
    <row r="32" spans="1:8" ht="44.25" thickBot="1" x14ac:dyDescent="0.3">
      <c r="A32" s="315"/>
      <c r="B32" s="44" t="s">
        <v>55</v>
      </c>
      <c r="C32" s="37" t="s">
        <v>59</v>
      </c>
      <c r="D32" s="37" t="s">
        <v>60</v>
      </c>
      <c r="E32" s="37" t="s">
        <v>59</v>
      </c>
      <c r="F32" s="37" t="s">
        <v>60</v>
      </c>
      <c r="G32" s="37" t="s">
        <v>59</v>
      </c>
      <c r="H32" s="37" t="s">
        <v>60</v>
      </c>
    </row>
    <row r="33" spans="1:8" ht="15.75" thickBot="1" x14ac:dyDescent="0.3">
      <c r="A33" s="86">
        <v>1</v>
      </c>
      <c r="B33" s="37" t="s">
        <v>61</v>
      </c>
      <c r="C33" s="38">
        <f>C5/2</f>
        <v>100000</v>
      </c>
      <c r="D33" s="38">
        <f>D19/4</f>
        <v>9375</v>
      </c>
      <c r="E33" s="38">
        <f>E19/4</f>
        <v>10937.5</v>
      </c>
      <c r="F33" s="38">
        <f>F19/4</f>
        <v>7812.5</v>
      </c>
      <c r="G33" s="38">
        <f>G19/4</f>
        <v>9375</v>
      </c>
      <c r="H33" s="38">
        <f>H19/4</f>
        <v>6250</v>
      </c>
    </row>
    <row r="34" spans="1:8" ht="15.75" thickBot="1" x14ac:dyDescent="0.3">
      <c r="A34" s="86">
        <v>2</v>
      </c>
      <c r="B34" s="37" t="s">
        <v>62</v>
      </c>
      <c r="C34" s="38">
        <f>C6/8</f>
        <v>50000</v>
      </c>
      <c r="D34" s="38">
        <f>D20/10</f>
        <v>3000</v>
      </c>
      <c r="E34" s="38">
        <f>E20/10</f>
        <v>3750</v>
      </c>
      <c r="F34" s="38">
        <f>F20/10</f>
        <v>2750</v>
      </c>
      <c r="G34" s="38">
        <f>G20/10</f>
        <v>3500</v>
      </c>
      <c r="H34" s="38">
        <f>H20/10</f>
        <v>2500</v>
      </c>
    </row>
    <row r="35" spans="1:8" ht="15.75" thickBot="1" x14ac:dyDescent="0.3">
      <c r="A35" s="86">
        <v>3</v>
      </c>
      <c r="B35" s="37" t="s">
        <v>63</v>
      </c>
      <c r="C35" s="38">
        <f>C7/13</f>
        <v>38461.538461538461</v>
      </c>
      <c r="D35" s="38">
        <f>D21/15</f>
        <v>1666.6666666666667</v>
      </c>
      <c r="E35" s="38">
        <f>E21/15</f>
        <v>2000</v>
      </c>
      <c r="F35" s="38">
        <f>F21/15</f>
        <v>1555.5555555555554</v>
      </c>
      <c r="G35" s="38">
        <f>G21/15</f>
        <v>1777.7777777777778</v>
      </c>
      <c r="H35" s="38">
        <f>H21/15</f>
        <v>1444.4444444444446</v>
      </c>
    </row>
    <row r="36" spans="1:8" ht="15.75" thickBot="1" x14ac:dyDescent="0.3">
      <c r="A36" s="86">
        <v>4</v>
      </c>
      <c r="B36" s="37" t="s">
        <v>64</v>
      </c>
      <c r="C36" s="38">
        <f>C8/18</f>
        <v>41666.666666666664</v>
      </c>
      <c r="D36" s="38">
        <f>D22/20</f>
        <v>1406.25</v>
      </c>
      <c r="E36" s="38">
        <f>E22/20</f>
        <v>1250</v>
      </c>
      <c r="F36" s="38">
        <f>F22/20</f>
        <v>1156.25</v>
      </c>
      <c r="G36" s="38">
        <f>G22/20</f>
        <v>1125</v>
      </c>
      <c r="H36" s="38">
        <f>H22/20</f>
        <v>1000</v>
      </c>
    </row>
    <row r="37" spans="1:8" ht="15.75" thickBot="1" x14ac:dyDescent="0.3">
      <c r="A37" s="86">
        <v>5</v>
      </c>
      <c r="B37" s="37" t="s">
        <v>65</v>
      </c>
      <c r="C37" s="38">
        <f>C9/25</f>
        <v>40000</v>
      </c>
      <c r="D37" s="38">
        <f>D23/30</f>
        <v>833.33333333333337</v>
      </c>
      <c r="E37" s="38">
        <f>E23/30</f>
        <v>666.66666666666663</v>
      </c>
      <c r="F37" s="38">
        <f>F23/30</f>
        <v>611.11111111111109</v>
      </c>
      <c r="G37" s="38">
        <f>G23/30</f>
        <v>555.55555555555554</v>
      </c>
      <c r="H37" s="38">
        <f>H23/30</f>
        <v>527.77777777777783</v>
      </c>
    </row>
    <row r="38" spans="1:8" ht="15.75" thickBot="1" x14ac:dyDescent="0.3">
      <c r="A38" s="86">
        <v>6</v>
      </c>
      <c r="B38" s="37" t="s">
        <v>66</v>
      </c>
      <c r="C38" s="38">
        <f>C10/35</f>
        <v>42857.142857142855</v>
      </c>
      <c r="D38" s="38">
        <f>D24/40</f>
        <v>703.125</v>
      </c>
      <c r="E38" s="38">
        <f>E24/40</f>
        <v>500</v>
      </c>
      <c r="F38" s="38">
        <f>F24/40</f>
        <v>437.5</v>
      </c>
      <c r="G38" s="38">
        <f>G24/40</f>
        <v>437.5</v>
      </c>
      <c r="H38" s="38">
        <f>H24/40</f>
        <v>375</v>
      </c>
    </row>
    <row r="39" spans="1:8" ht="15.75" thickBot="1" x14ac:dyDescent="0.3">
      <c r="A39" s="86">
        <v>7</v>
      </c>
      <c r="B39" s="37" t="s">
        <v>67</v>
      </c>
      <c r="C39" s="38">
        <f>C11/50</f>
        <v>40000</v>
      </c>
      <c r="D39" s="38">
        <f>D25/60</f>
        <v>416.66666666666669</v>
      </c>
      <c r="E39" s="38">
        <f>E25/60</f>
        <v>277.77777777777777</v>
      </c>
      <c r="F39" s="38">
        <f>F25/60</f>
        <v>263.88888888888891</v>
      </c>
      <c r="G39" s="38">
        <f>G25/60</f>
        <v>236.11111111111111</v>
      </c>
      <c r="H39" s="38">
        <f>H25/60</f>
        <v>208.33333333333334</v>
      </c>
    </row>
    <row r="40" spans="1:8" ht="15.75" thickBot="1" x14ac:dyDescent="0.3">
      <c r="A40" s="86">
        <v>8</v>
      </c>
      <c r="B40" s="37" t="s">
        <v>68</v>
      </c>
      <c r="C40" s="38">
        <f>C12/70</f>
        <v>42857.142857142855</v>
      </c>
      <c r="D40" s="38">
        <f>D26/80</f>
        <v>351.5625</v>
      </c>
      <c r="E40" s="38">
        <f>E26/80</f>
        <v>234.375</v>
      </c>
      <c r="F40" s="38">
        <f>F26/80</f>
        <v>195.3125</v>
      </c>
      <c r="G40" s="38">
        <f>G26/80</f>
        <v>156.25</v>
      </c>
      <c r="H40" s="38">
        <f>H26/80</f>
        <v>132.8125</v>
      </c>
    </row>
    <row r="41" spans="1:8" ht="15.75" thickBot="1" x14ac:dyDescent="0.3">
      <c r="A41" s="86">
        <v>9</v>
      </c>
      <c r="B41" s="37" t="s">
        <v>69</v>
      </c>
      <c r="C41" s="38">
        <f>C13/90</f>
        <v>44444.444444444445</v>
      </c>
      <c r="D41" s="38">
        <f t="shared" ref="D41:H42" si="10">D27/100</f>
        <v>300</v>
      </c>
      <c r="E41" s="38">
        <f t="shared" si="10"/>
        <v>200</v>
      </c>
      <c r="F41" s="38">
        <f t="shared" si="10"/>
        <v>175</v>
      </c>
      <c r="G41" s="38">
        <f t="shared" si="10"/>
        <v>150</v>
      </c>
      <c r="H41" s="38">
        <f t="shared" si="10"/>
        <v>125</v>
      </c>
    </row>
    <row r="42" spans="1:8" ht="15.75" thickBot="1" x14ac:dyDescent="0.3">
      <c r="A42" s="86">
        <v>10</v>
      </c>
      <c r="B42" s="42" t="s">
        <v>70</v>
      </c>
      <c r="C42" s="38">
        <f>C14/100</f>
        <v>50000</v>
      </c>
      <c r="D42" s="38">
        <f t="shared" si="10"/>
        <v>375</v>
      </c>
      <c r="E42" s="38">
        <f t="shared" si="10"/>
        <v>300</v>
      </c>
      <c r="F42" s="38">
        <f t="shared" si="10"/>
        <v>275</v>
      </c>
      <c r="G42" s="38">
        <f t="shared" si="10"/>
        <v>200</v>
      </c>
      <c r="H42" s="38">
        <f t="shared" si="10"/>
        <v>175</v>
      </c>
    </row>
  </sheetData>
  <mergeCells count="12">
    <mergeCell ref="A31:A32"/>
    <mergeCell ref="C31:D31"/>
    <mergeCell ref="E31:F31"/>
    <mergeCell ref="G31:H31"/>
    <mergeCell ref="A3:A4"/>
    <mergeCell ref="C3:D3"/>
    <mergeCell ref="E3:F3"/>
    <mergeCell ref="G3:H3"/>
    <mergeCell ref="A17:A18"/>
    <mergeCell ref="C17:D17"/>
    <mergeCell ref="E17:F17"/>
    <mergeCell ref="G17:H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6"/>
  <sheetViews>
    <sheetView workbookViewId="0">
      <selection activeCell="E208" sqref="E208"/>
    </sheetView>
  </sheetViews>
  <sheetFormatPr defaultRowHeight="15" x14ac:dyDescent="0.25"/>
  <cols>
    <col min="1" max="1" width="6.42578125" customWidth="1"/>
    <col min="2" max="2" width="4.5703125" customWidth="1"/>
    <col min="3" max="3" width="4.28515625" customWidth="1"/>
    <col min="4" max="4" width="35.85546875" customWidth="1"/>
    <col min="5" max="5" width="31.7109375" customWidth="1"/>
    <col min="7" max="7" width="13.85546875" bestFit="1" customWidth="1"/>
    <col min="8" max="8" width="15.28515625" customWidth="1"/>
  </cols>
  <sheetData>
    <row r="2" spans="1:8" x14ac:dyDescent="0.25">
      <c r="A2" t="s">
        <v>76</v>
      </c>
    </row>
    <row r="3" spans="1:8" x14ac:dyDescent="0.25">
      <c r="A3" t="s">
        <v>77</v>
      </c>
    </row>
    <row r="5" spans="1:8" x14ac:dyDescent="0.25">
      <c r="A5" t="s">
        <v>0</v>
      </c>
      <c r="B5" t="s">
        <v>78</v>
      </c>
      <c r="D5" t="s">
        <v>79</v>
      </c>
      <c r="E5" t="s">
        <v>80</v>
      </c>
      <c r="F5" t="s">
        <v>72</v>
      </c>
    </row>
    <row r="6" spans="1:8" x14ac:dyDescent="0.25">
      <c r="F6" t="s">
        <v>81</v>
      </c>
      <c r="G6" t="s">
        <v>82</v>
      </c>
      <c r="H6" t="s">
        <v>5</v>
      </c>
    </row>
    <row r="8" spans="1:8" x14ac:dyDescent="0.25">
      <c r="A8" t="s">
        <v>9</v>
      </c>
      <c r="B8" t="s">
        <v>83</v>
      </c>
    </row>
    <row r="9" spans="1:8" x14ac:dyDescent="0.25">
      <c r="A9" t="s">
        <v>84</v>
      </c>
      <c r="B9" t="s">
        <v>85</v>
      </c>
      <c r="E9" t="s">
        <v>86</v>
      </c>
      <c r="F9">
        <v>1024</v>
      </c>
      <c r="G9" s="46">
        <v>5837.04</v>
      </c>
      <c r="H9" s="46">
        <v>214294031</v>
      </c>
    </row>
    <row r="10" spans="1:8" x14ac:dyDescent="0.25">
      <c r="A10">
        <v>1</v>
      </c>
      <c r="B10" t="s">
        <v>87</v>
      </c>
      <c r="C10" t="s">
        <v>88</v>
      </c>
      <c r="D10" t="s">
        <v>89</v>
      </c>
      <c r="E10" t="s">
        <v>90</v>
      </c>
      <c r="F10">
        <v>893</v>
      </c>
      <c r="G10" s="46">
        <v>3433.54</v>
      </c>
      <c r="H10" s="46">
        <v>118882031</v>
      </c>
    </row>
    <row r="11" spans="1:8" x14ac:dyDescent="0.25">
      <c r="A11">
        <v>2</v>
      </c>
      <c r="B11" t="s">
        <v>87</v>
      </c>
      <c r="C11" t="s">
        <v>91</v>
      </c>
      <c r="D11" t="s">
        <v>92</v>
      </c>
      <c r="E11" t="s">
        <v>93</v>
      </c>
      <c r="F11">
        <v>131</v>
      </c>
      <c r="G11" s="46">
        <v>2403.5</v>
      </c>
      <c r="H11" s="46">
        <v>95412000</v>
      </c>
    </row>
    <row r="12" spans="1:8" x14ac:dyDescent="0.25">
      <c r="A12">
        <v>3</v>
      </c>
      <c r="B12" t="s">
        <v>94</v>
      </c>
      <c r="C12" t="s">
        <v>88</v>
      </c>
      <c r="D12" t="s">
        <v>95</v>
      </c>
      <c r="E12" t="s">
        <v>96</v>
      </c>
      <c r="F12">
        <v>0</v>
      </c>
      <c r="G12" s="46">
        <v>0</v>
      </c>
      <c r="H12" s="46">
        <v>0</v>
      </c>
    </row>
    <row r="13" spans="1:8" x14ac:dyDescent="0.25">
      <c r="E13" t="s">
        <v>97</v>
      </c>
      <c r="G13" s="46"/>
      <c r="H13" s="46"/>
    </row>
    <row r="14" spans="1:8" x14ac:dyDescent="0.25">
      <c r="A14" t="s">
        <v>98</v>
      </c>
      <c r="B14" t="s">
        <v>99</v>
      </c>
      <c r="E14" t="s">
        <v>100</v>
      </c>
      <c r="F14">
        <v>200</v>
      </c>
      <c r="G14" s="46">
        <v>1746.1</v>
      </c>
      <c r="H14" s="46">
        <v>80662055.5</v>
      </c>
    </row>
    <row r="15" spans="1:8" x14ac:dyDescent="0.25">
      <c r="A15">
        <v>1</v>
      </c>
      <c r="B15" t="s">
        <v>101</v>
      </c>
      <c r="C15" t="s">
        <v>88</v>
      </c>
      <c r="D15" t="s">
        <v>89</v>
      </c>
      <c r="E15" t="s">
        <v>102</v>
      </c>
      <c r="F15">
        <v>179</v>
      </c>
      <c r="G15" s="46">
        <v>908.1</v>
      </c>
      <c r="H15" s="46">
        <v>38762055.5</v>
      </c>
    </row>
    <row r="16" spans="1:8" x14ac:dyDescent="0.25">
      <c r="A16">
        <v>2</v>
      </c>
      <c r="B16" t="s">
        <v>101</v>
      </c>
      <c r="C16" t="s">
        <v>91</v>
      </c>
      <c r="D16" t="s">
        <v>92</v>
      </c>
      <c r="E16" t="s">
        <v>103</v>
      </c>
      <c r="F16">
        <v>21</v>
      </c>
      <c r="G16" s="46">
        <v>838</v>
      </c>
      <c r="H16" s="46">
        <v>41900000</v>
      </c>
    </row>
    <row r="17" spans="1:8" x14ac:dyDescent="0.25">
      <c r="A17">
        <v>3</v>
      </c>
      <c r="B17" t="s">
        <v>104</v>
      </c>
      <c r="C17" t="s">
        <v>88</v>
      </c>
      <c r="D17" t="s">
        <v>95</v>
      </c>
      <c r="E17" t="s">
        <v>105</v>
      </c>
      <c r="F17">
        <v>0</v>
      </c>
      <c r="G17" s="46">
        <v>0</v>
      </c>
      <c r="H17" s="46">
        <v>0</v>
      </c>
    </row>
    <row r="18" spans="1:8" x14ac:dyDescent="0.25">
      <c r="D18" t="s">
        <v>106</v>
      </c>
      <c r="E18" t="s">
        <v>107</v>
      </c>
      <c r="F18">
        <v>1224</v>
      </c>
      <c r="G18" s="46">
        <v>7583.1399999999994</v>
      </c>
      <c r="H18" s="46">
        <v>294956086.5</v>
      </c>
    </row>
    <row r="19" spans="1:8" x14ac:dyDescent="0.25">
      <c r="E19" t="s">
        <v>108</v>
      </c>
      <c r="G19" s="46"/>
      <c r="H19" s="46"/>
    </row>
    <row r="20" spans="1:8" x14ac:dyDescent="0.25">
      <c r="A20" t="s">
        <v>109</v>
      </c>
      <c r="B20" t="s">
        <v>110</v>
      </c>
      <c r="E20" t="s">
        <v>111</v>
      </c>
      <c r="G20" s="46"/>
      <c r="H20" s="46"/>
    </row>
    <row r="21" spans="1:8" x14ac:dyDescent="0.25">
      <c r="A21">
        <v>1</v>
      </c>
      <c r="B21" t="s">
        <v>112</v>
      </c>
      <c r="C21" t="s">
        <v>88</v>
      </c>
      <c r="D21" t="s">
        <v>113</v>
      </c>
      <c r="E21" t="s">
        <v>114</v>
      </c>
      <c r="F21">
        <v>108</v>
      </c>
      <c r="G21" s="46">
        <v>162</v>
      </c>
      <c r="H21" s="46">
        <v>31950000</v>
      </c>
    </row>
    <row r="22" spans="1:8" x14ac:dyDescent="0.25">
      <c r="A22">
        <v>2</v>
      </c>
      <c r="B22" t="s">
        <v>112</v>
      </c>
      <c r="C22" t="s">
        <v>115</v>
      </c>
      <c r="D22" t="s">
        <v>116</v>
      </c>
      <c r="E22" t="s">
        <v>117</v>
      </c>
      <c r="F22">
        <v>52</v>
      </c>
      <c r="G22" s="46">
        <v>69.400000000000006</v>
      </c>
      <c r="H22" s="46">
        <v>22400000</v>
      </c>
    </row>
    <row r="23" spans="1:8" x14ac:dyDescent="0.25">
      <c r="A23">
        <v>3</v>
      </c>
      <c r="B23" t="s">
        <v>112</v>
      </c>
      <c r="C23" t="s">
        <v>118</v>
      </c>
      <c r="D23" t="s">
        <v>119</v>
      </c>
      <c r="E23" t="s">
        <v>120</v>
      </c>
      <c r="F23">
        <v>9</v>
      </c>
      <c r="G23" s="46">
        <v>17</v>
      </c>
      <c r="H23" s="46">
        <v>8500000</v>
      </c>
    </row>
    <row r="24" spans="1:8" x14ac:dyDescent="0.25">
      <c r="A24">
        <v>4</v>
      </c>
      <c r="B24" t="s">
        <v>112</v>
      </c>
      <c r="C24" t="s">
        <v>121</v>
      </c>
      <c r="D24" t="s">
        <v>122</v>
      </c>
      <c r="E24" t="s">
        <v>123</v>
      </c>
      <c r="F24">
        <v>10</v>
      </c>
      <c r="G24" s="46">
        <v>44</v>
      </c>
      <c r="H24" s="46">
        <v>7500000</v>
      </c>
    </row>
    <row r="25" spans="1:8" x14ac:dyDescent="0.25">
      <c r="A25">
        <v>5</v>
      </c>
      <c r="B25" t="s">
        <v>112</v>
      </c>
      <c r="C25" t="s">
        <v>91</v>
      </c>
      <c r="D25" t="s">
        <v>124</v>
      </c>
      <c r="F25">
        <v>25</v>
      </c>
      <c r="G25" s="46">
        <v>27</v>
      </c>
      <c r="H25" s="46">
        <v>26500000</v>
      </c>
    </row>
    <row r="26" spans="1:8" x14ac:dyDescent="0.25">
      <c r="A26">
        <v>6</v>
      </c>
      <c r="B26" t="s">
        <v>112</v>
      </c>
      <c r="C26" t="s">
        <v>125</v>
      </c>
      <c r="D26" t="s">
        <v>126</v>
      </c>
      <c r="F26">
        <v>1</v>
      </c>
      <c r="G26" s="46">
        <v>1</v>
      </c>
      <c r="H26" s="46">
        <v>1500000</v>
      </c>
    </row>
    <row r="27" spans="1:8" x14ac:dyDescent="0.25">
      <c r="A27">
        <v>7</v>
      </c>
      <c r="B27" t="s">
        <v>112</v>
      </c>
      <c r="C27" t="s">
        <v>127</v>
      </c>
      <c r="D27" t="s">
        <v>128</v>
      </c>
      <c r="F27">
        <v>5</v>
      </c>
      <c r="G27" s="46">
        <v>5</v>
      </c>
      <c r="H27" s="46">
        <v>10000000</v>
      </c>
    </row>
    <row r="28" spans="1:8" x14ac:dyDescent="0.25">
      <c r="A28">
        <v>8</v>
      </c>
      <c r="B28" t="s">
        <v>112</v>
      </c>
      <c r="C28" t="s">
        <v>129</v>
      </c>
      <c r="D28" t="s">
        <v>130</v>
      </c>
      <c r="F28">
        <v>0</v>
      </c>
      <c r="G28" s="46">
        <v>0</v>
      </c>
      <c r="H28" s="46">
        <v>0</v>
      </c>
    </row>
    <row r="29" spans="1:8" x14ac:dyDescent="0.25">
      <c r="A29">
        <v>9</v>
      </c>
      <c r="B29" t="s">
        <v>112</v>
      </c>
      <c r="C29" t="s">
        <v>131</v>
      </c>
      <c r="D29" t="s">
        <v>132</v>
      </c>
      <c r="F29">
        <v>6</v>
      </c>
      <c r="G29" s="46">
        <v>6</v>
      </c>
      <c r="H29" s="46">
        <v>24000000</v>
      </c>
    </row>
    <row r="30" spans="1:8" x14ac:dyDescent="0.25">
      <c r="A30">
        <v>10</v>
      </c>
      <c r="B30" t="s">
        <v>112</v>
      </c>
      <c r="C30" t="s">
        <v>133</v>
      </c>
      <c r="D30" t="s">
        <v>134</v>
      </c>
      <c r="F30">
        <v>0</v>
      </c>
      <c r="G30" s="46">
        <v>0</v>
      </c>
      <c r="H30" s="46">
        <v>0</v>
      </c>
    </row>
    <row r="31" spans="1:8" x14ac:dyDescent="0.25">
      <c r="D31" t="s">
        <v>72</v>
      </c>
      <c r="F31">
        <v>216</v>
      </c>
      <c r="G31" s="46">
        <v>331.4</v>
      </c>
      <c r="H31" s="46">
        <v>132350000</v>
      </c>
    </row>
    <row r="32" spans="1:8" x14ac:dyDescent="0.25">
      <c r="G32" s="46"/>
      <c r="H32" s="46"/>
    </row>
    <row r="33" spans="1:8" x14ac:dyDescent="0.25">
      <c r="A33">
        <v>1</v>
      </c>
      <c r="B33" t="s">
        <v>135</v>
      </c>
      <c r="C33" t="s">
        <v>88</v>
      </c>
      <c r="D33" t="s">
        <v>136</v>
      </c>
      <c r="F33">
        <v>7</v>
      </c>
      <c r="G33" s="46">
        <v>9</v>
      </c>
      <c r="H33" s="46">
        <v>1350000</v>
      </c>
    </row>
    <row r="34" spans="1:8" x14ac:dyDescent="0.25">
      <c r="A34">
        <v>2</v>
      </c>
      <c r="B34" t="s">
        <v>135</v>
      </c>
      <c r="C34" t="s">
        <v>115</v>
      </c>
      <c r="D34" t="s">
        <v>137</v>
      </c>
      <c r="F34">
        <v>5</v>
      </c>
      <c r="G34" s="46">
        <v>5</v>
      </c>
      <c r="H34" s="46">
        <v>1500000</v>
      </c>
    </row>
    <row r="35" spans="1:8" x14ac:dyDescent="0.25">
      <c r="A35">
        <v>3</v>
      </c>
      <c r="B35" t="s">
        <v>135</v>
      </c>
      <c r="C35" t="s">
        <v>118</v>
      </c>
      <c r="D35" t="s">
        <v>138</v>
      </c>
      <c r="F35">
        <v>4</v>
      </c>
      <c r="G35" s="46">
        <v>4</v>
      </c>
      <c r="H35" s="46">
        <v>1500000</v>
      </c>
    </row>
    <row r="36" spans="1:8" x14ac:dyDescent="0.25">
      <c r="A36">
        <v>4</v>
      </c>
      <c r="B36" t="s">
        <v>135</v>
      </c>
      <c r="C36" t="s">
        <v>121</v>
      </c>
      <c r="D36" t="s">
        <v>139</v>
      </c>
      <c r="F36">
        <v>1</v>
      </c>
      <c r="G36" s="46">
        <v>1</v>
      </c>
      <c r="H36" s="46">
        <v>562500</v>
      </c>
    </row>
    <row r="37" spans="1:8" x14ac:dyDescent="0.25">
      <c r="A37">
        <v>5</v>
      </c>
      <c r="B37" t="s">
        <v>135</v>
      </c>
      <c r="C37" t="s">
        <v>91</v>
      </c>
      <c r="D37" t="s">
        <v>140</v>
      </c>
      <c r="F37">
        <v>10</v>
      </c>
      <c r="G37" s="46">
        <v>21</v>
      </c>
      <c r="H37" s="46">
        <v>7125000</v>
      </c>
    </row>
    <row r="38" spans="1:8" x14ac:dyDescent="0.25">
      <c r="A38">
        <v>6</v>
      </c>
      <c r="B38" t="s">
        <v>135</v>
      </c>
      <c r="C38" t="s">
        <v>125</v>
      </c>
      <c r="D38" t="s">
        <v>141</v>
      </c>
      <c r="F38">
        <v>4</v>
      </c>
      <c r="G38" s="46">
        <v>67</v>
      </c>
      <c r="H38" s="46">
        <v>4500000</v>
      </c>
    </row>
    <row r="39" spans="1:8" x14ac:dyDescent="0.25">
      <c r="A39">
        <v>7</v>
      </c>
      <c r="B39" t="s">
        <v>135</v>
      </c>
      <c r="C39" t="s">
        <v>127</v>
      </c>
      <c r="D39" t="s">
        <v>142</v>
      </c>
      <c r="F39">
        <v>3</v>
      </c>
      <c r="G39" s="46">
        <v>3</v>
      </c>
      <c r="H39" s="46">
        <v>4500000</v>
      </c>
    </row>
    <row r="40" spans="1:8" x14ac:dyDescent="0.25">
      <c r="A40">
        <v>8</v>
      </c>
      <c r="B40" t="s">
        <v>135</v>
      </c>
      <c r="C40" t="s">
        <v>129</v>
      </c>
      <c r="D40" t="s">
        <v>143</v>
      </c>
      <c r="F40">
        <v>1</v>
      </c>
      <c r="G40" s="46">
        <v>1</v>
      </c>
      <c r="H40" s="46">
        <v>2250000</v>
      </c>
    </row>
    <row r="41" spans="1:8" x14ac:dyDescent="0.25">
      <c r="A41">
        <v>9</v>
      </c>
      <c r="B41" t="s">
        <v>135</v>
      </c>
      <c r="C41" t="s">
        <v>131</v>
      </c>
      <c r="D41" t="s">
        <v>144</v>
      </c>
      <c r="F41">
        <v>1</v>
      </c>
      <c r="G41" s="46">
        <v>100</v>
      </c>
      <c r="H41" s="46">
        <v>3000000</v>
      </c>
    </row>
    <row r="42" spans="1:8" x14ac:dyDescent="0.25">
      <c r="A42">
        <v>10</v>
      </c>
      <c r="B42" t="s">
        <v>135</v>
      </c>
      <c r="C42" t="s">
        <v>133</v>
      </c>
      <c r="D42" t="s">
        <v>145</v>
      </c>
      <c r="F42">
        <v>0</v>
      </c>
      <c r="G42" s="46">
        <v>0</v>
      </c>
      <c r="H42" s="46">
        <v>0</v>
      </c>
    </row>
    <row r="43" spans="1:8" x14ac:dyDescent="0.25">
      <c r="D43" t="s">
        <v>72</v>
      </c>
      <c r="F43">
        <v>36</v>
      </c>
      <c r="G43" s="46">
        <v>211</v>
      </c>
      <c r="H43" s="46">
        <v>26287500</v>
      </c>
    </row>
    <row r="44" spans="1:8" x14ac:dyDescent="0.25">
      <c r="D44" t="s">
        <v>146</v>
      </c>
      <c r="F44">
        <v>252</v>
      </c>
      <c r="G44" s="46">
        <v>542.4</v>
      </c>
      <c r="H44" s="46">
        <v>158637500</v>
      </c>
    </row>
    <row r="45" spans="1:8" x14ac:dyDescent="0.25">
      <c r="D45" t="s">
        <v>147</v>
      </c>
      <c r="G45" s="46"/>
      <c r="H45" s="46">
        <v>453593586.5</v>
      </c>
    </row>
    <row r="46" spans="1:8" x14ac:dyDescent="0.25">
      <c r="G46" s="46"/>
      <c r="H46" s="46"/>
    </row>
    <row r="47" spans="1:8" x14ac:dyDescent="0.25">
      <c r="A47" t="s">
        <v>10</v>
      </c>
      <c r="B47" t="s">
        <v>148</v>
      </c>
      <c r="G47" s="46"/>
      <c r="H47" s="46"/>
    </row>
    <row r="48" spans="1:8" x14ac:dyDescent="0.25">
      <c r="A48" t="s">
        <v>84</v>
      </c>
      <c r="B48" t="s">
        <v>85</v>
      </c>
      <c r="E48" t="s">
        <v>149</v>
      </c>
      <c r="G48" s="46"/>
      <c r="H48" s="46"/>
    </row>
    <row r="49" spans="1:8" x14ac:dyDescent="0.25">
      <c r="A49">
        <v>1</v>
      </c>
      <c r="B49" t="s">
        <v>87</v>
      </c>
      <c r="C49" t="s">
        <v>115</v>
      </c>
      <c r="D49" t="s">
        <v>150</v>
      </c>
      <c r="E49" t="s">
        <v>151</v>
      </c>
      <c r="F49">
        <v>246</v>
      </c>
      <c r="G49" s="46">
        <v>600.63</v>
      </c>
      <c r="H49" s="46">
        <v>18319215</v>
      </c>
    </row>
    <row r="50" spans="1:8" x14ac:dyDescent="0.25">
      <c r="A50">
        <v>2</v>
      </c>
      <c r="B50" t="s">
        <v>87</v>
      </c>
      <c r="C50" t="s">
        <v>125</v>
      </c>
      <c r="D50" t="s">
        <v>152</v>
      </c>
      <c r="E50" t="s">
        <v>153</v>
      </c>
      <c r="F50">
        <v>27</v>
      </c>
      <c r="G50" s="46">
        <v>226</v>
      </c>
      <c r="H50" s="46">
        <v>7752500</v>
      </c>
    </row>
    <row r="51" spans="1:8" x14ac:dyDescent="0.25">
      <c r="A51">
        <v>3</v>
      </c>
      <c r="B51" t="s">
        <v>94</v>
      </c>
      <c r="C51" t="s">
        <v>115</v>
      </c>
      <c r="D51" t="s">
        <v>154</v>
      </c>
      <c r="E51" t="s">
        <v>155</v>
      </c>
      <c r="F51">
        <v>0</v>
      </c>
      <c r="G51" s="46">
        <v>0</v>
      </c>
      <c r="H51" s="46">
        <v>0</v>
      </c>
    </row>
    <row r="52" spans="1:8" x14ac:dyDescent="0.25">
      <c r="E52" t="s">
        <v>156</v>
      </c>
      <c r="G52" s="46"/>
      <c r="H52" s="46"/>
    </row>
    <row r="53" spans="1:8" x14ac:dyDescent="0.25">
      <c r="A53" t="s">
        <v>98</v>
      </c>
      <c r="B53" t="s">
        <v>99</v>
      </c>
      <c r="E53" t="s">
        <v>157</v>
      </c>
      <c r="G53" s="46"/>
      <c r="H53" s="46"/>
    </row>
    <row r="54" spans="1:8" x14ac:dyDescent="0.25">
      <c r="A54">
        <v>1</v>
      </c>
      <c r="B54" t="s">
        <v>101</v>
      </c>
      <c r="C54" t="s">
        <v>115</v>
      </c>
      <c r="D54" t="s">
        <v>150</v>
      </c>
      <c r="E54" t="s">
        <v>158</v>
      </c>
      <c r="F54">
        <v>32</v>
      </c>
      <c r="G54" s="46">
        <v>158</v>
      </c>
      <c r="H54" s="46">
        <v>6023750</v>
      </c>
    </row>
    <row r="55" spans="1:8" x14ac:dyDescent="0.25">
      <c r="A55">
        <v>2</v>
      </c>
      <c r="B55" t="s">
        <v>101</v>
      </c>
      <c r="C55" t="s">
        <v>125</v>
      </c>
      <c r="D55" t="s">
        <v>152</v>
      </c>
      <c r="E55" t="s">
        <v>159</v>
      </c>
      <c r="F55">
        <v>6</v>
      </c>
      <c r="G55" s="46">
        <v>108</v>
      </c>
      <c r="H55" s="46">
        <v>4725000</v>
      </c>
    </row>
    <row r="56" spans="1:8" x14ac:dyDescent="0.25">
      <c r="A56">
        <v>3</v>
      </c>
      <c r="B56" t="s">
        <v>104</v>
      </c>
      <c r="C56" t="s">
        <v>115</v>
      </c>
      <c r="D56" t="s">
        <v>154</v>
      </c>
      <c r="E56" t="s">
        <v>160</v>
      </c>
      <c r="F56">
        <v>0</v>
      </c>
      <c r="G56" s="46">
        <v>0</v>
      </c>
      <c r="H56" s="46">
        <v>0</v>
      </c>
    </row>
    <row r="57" spans="1:8" x14ac:dyDescent="0.25">
      <c r="D57" t="s">
        <v>106</v>
      </c>
      <c r="E57" t="s">
        <v>161</v>
      </c>
      <c r="F57">
        <v>311</v>
      </c>
      <c r="G57" s="46">
        <v>1092.6300000000001</v>
      </c>
      <c r="H57" s="46">
        <v>36820465</v>
      </c>
    </row>
    <row r="58" spans="1:8" x14ac:dyDescent="0.25">
      <c r="G58" s="46"/>
      <c r="H58" s="46"/>
    </row>
    <row r="59" spans="1:8" x14ac:dyDescent="0.25">
      <c r="A59" t="s">
        <v>109</v>
      </c>
      <c r="B59" t="s">
        <v>110</v>
      </c>
      <c r="G59" s="46"/>
      <c r="H59" s="46"/>
    </row>
    <row r="60" spans="1:8" x14ac:dyDescent="0.25">
      <c r="A60">
        <v>1</v>
      </c>
      <c r="B60" t="s">
        <v>162</v>
      </c>
      <c r="C60" t="s">
        <v>88</v>
      </c>
      <c r="D60" t="s">
        <v>163</v>
      </c>
      <c r="F60">
        <v>47</v>
      </c>
      <c r="G60" s="46">
        <v>56</v>
      </c>
      <c r="H60" s="46">
        <v>9800000</v>
      </c>
    </row>
    <row r="61" spans="1:8" x14ac:dyDescent="0.25">
      <c r="A61">
        <v>2</v>
      </c>
      <c r="B61" t="s">
        <v>162</v>
      </c>
      <c r="C61" t="s">
        <v>115</v>
      </c>
      <c r="D61" t="s">
        <v>164</v>
      </c>
      <c r="F61">
        <v>9</v>
      </c>
      <c r="G61" s="46">
        <v>9</v>
      </c>
      <c r="H61" s="46">
        <v>3187500</v>
      </c>
    </row>
    <row r="62" spans="1:8" x14ac:dyDescent="0.25">
      <c r="A62">
        <v>3</v>
      </c>
      <c r="B62" t="s">
        <v>162</v>
      </c>
      <c r="C62" t="s">
        <v>118</v>
      </c>
      <c r="D62" t="s">
        <v>165</v>
      </c>
      <c r="F62">
        <v>1</v>
      </c>
      <c r="G62" s="46">
        <v>5</v>
      </c>
      <c r="H62" s="46">
        <v>2250000</v>
      </c>
    </row>
    <row r="63" spans="1:8" x14ac:dyDescent="0.25">
      <c r="A63">
        <v>4</v>
      </c>
      <c r="B63" t="s">
        <v>162</v>
      </c>
      <c r="C63" t="s">
        <v>121</v>
      </c>
      <c r="D63" t="s">
        <v>166</v>
      </c>
      <c r="F63">
        <v>2</v>
      </c>
      <c r="G63" s="46">
        <v>2</v>
      </c>
      <c r="H63" s="46">
        <v>1000000</v>
      </c>
    </row>
    <row r="64" spans="1:8" x14ac:dyDescent="0.25">
      <c r="A64">
        <v>5</v>
      </c>
      <c r="B64" t="s">
        <v>162</v>
      </c>
      <c r="C64" t="s">
        <v>91</v>
      </c>
      <c r="D64" t="s">
        <v>167</v>
      </c>
      <c r="F64">
        <v>4</v>
      </c>
      <c r="G64" s="46">
        <v>4</v>
      </c>
      <c r="H64" s="46">
        <v>2400000</v>
      </c>
    </row>
    <row r="65" spans="1:8" x14ac:dyDescent="0.25">
      <c r="A65">
        <v>6</v>
      </c>
      <c r="B65" t="s">
        <v>162</v>
      </c>
      <c r="C65" t="s">
        <v>125</v>
      </c>
      <c r="D65" t="s">
        <v>168</v>
      </c>
      <c r="F65">
        <v>0</v>
      </c>
      <c r="G65" s="46">
        <v>0</v>
      </c>
      <c r="H65" s="46">
        <v>0</v>
      </c>
    </row>
    <row r="66" spans="1:8" x14ac:dyDescent="0.25">
      <c r="A66">
        <v>7</v>
      </c>
      <c r="B66" t="s">
        <v>162</v>
      </c>
      <c r="C66" t="s">
        <v>127</v>
      </c>
      <c r="D66" t="s">
        <v>169</v>
      </c>
      <c r="F66">
        <v>0</v>
      </c>
      <c r="G66" s="46">
        <v>0</v>
      </c>
      <c r="H66" s="46">
        <v>0</v>
      </c>
    </row>
    <row r="67" spans="1:8" x14ac:dyDescent="0.25">
      <c r="A67">
        <v>8</v>
      </c>
      <c r="B67" t="s">
        <v>162</v>
      </c>
      <c r="C67" t="s">
        <v>129</v>
      </c>
      <c r="D67" t="s">
        <v>170</v>
      </c>
      <c r="F67">
        <v>0</v>
      </c>
      <c r="G67" s="46">
        <v>0</v>
      </c>
      <c r="H67" s="46">
        <v>0</v>
      </c>
    </row>
    <row r="68" spans="1:8" x14ac:dyDescent="0.25">
      <c r="A68">
        <v>9</v>
      </c>
      <c r="B68" t="s">
        <v>162</v>
      </c>
      <c r="C68" t="s">
        <v>131</v>
      </c>
      <c r="D68" t="s">
        <v>171</v>
      </c>
      <c r="F68">
        <v>0</v>
      </c>
      <c r="G68" s="46">
        <v>0</v>
      </c>
      <c r="H68" s="46">
        <v>0</v>
      </c>
    </row>
    <row r="69" spans="1:8" x14ac:dyDescent="0.25">
      <c r="A69">
        <v>10</v>
      </c>
      <c r="B69" t="s">
        <v>162</v>
      </c>
      <c r="C69" t="s">
        <v>133</v>
      </c>
      <c r="D69" t="s">
        <v>172</v>
      </c>
      <c r="F69">
        <v>0</v>
      </c>
      <c r="G69" s="46">
        <v>0</v>
      </c>
      <c r="H69" s="46">
        <v>0</v>
      </c>
    </row>
    <row r="70" spans="1:8" x14ac:dyDescent="0.25">
      <c r="D70" t="s">
        <v>72</v>
      </c>
      <c r="F70">
        <v>63</v>
      </c>
      <c r="G70" s="46">
        <v>76</v>
      </c>
      <c r="H70" s="46">
        <v>18637500</v>
      </c>
    </row>
    <row r="71" spans="1:8" x14ac:dyDescent="0.25">
      <c r="G71" s="46"/>
      <c r="H71" s="46"/>
    </row>
    <row r="72" spans="1:8" x14ac:dyDescent="0.25">
      <c r="A72">
        <v>1</v>
      </c>
      <c r="B72" t="s">
        <v>173</v>
      </c>
      <c r="C72" t="s">
        <v>88</v>
      </c>
      <c r="D72" t="s">
        <v>174</v>
      </c>
      <c r="F72">
        <v>0</v>
      </c>
      <c r="G72" s="46">
        <v>0</v>
      </c>
      <c r="H72" s="46">
        <v>0</v>
      </c>
    </row>
    <row r="73" spans="1:8" x14ac:dyDescent="0.25">
      <c r="A73">
        <v>2</v>
      </c>
      <c r="B73" t="s">
        <v>173</v>
      </c>
      <c r="C73" t="s">
        <v>115</v>
      </c>
      <c r="D73" t="s">
        <v>175</v>
      </c>
      <c r="F73">
        <v>1</v>
      </c>
      <c r="G73" s="46">
        <v>1</v>
      </c>
      <c r="H73" s="46">
        <v>275000</v>
      </c>
    </row>
    <row r="74" spans="1:8" x14ac:dyDescent="0.25">
      <c r="A74">
        <v>3</v>
      </c>
      <c r="B74" t="s">
        <v>173</v>
      </c>
      <c r="C74" t="s">
        <v>118</v>
      </c>
      <c r="D74" t="s">
        <v>176</v>
      </c>
      <c r="F74">
        <v>1</v>
      </c>
      <c r="G74" s="46">
        <v>1</v>
      </c>
      <c r="H74" s="46">
        <v>350000</v>
      </c>
    </row>
    <row r="75" spans="1:8" x14ac:dyDescent="0.25">
      <c r="A75">
        <v>4</v>
      </c>
      <c r="B75" t="s">
        <v>173</v>
      </c>
      <c r="C75" t="s">
        <v>121</v>
      </c>
      <c r="D75" t="s">
        <v>177</v>
      </c>
      <c r="F75">
        <v>0</v>
      </c>
      <c r="G75" s="46">
        <v>0</v>
      </c>
      <c r="H75" s="46">
        <v>0</v>
      </c>
    </row>
    <row r="76" spans="1:8" x14ac:dyDescent="0.25">
      <c r="A76">
        <v>5</v>
      </c>
      <c r="B76" t="s">
        <v>173</v>
      </c>
      <c r="C76" t="s">
        <v>91</v>
      </c>
      <c r="D76" t="s">
        <v>178</v>
      </c>
      <c r="F76">
        <v>0</v>
      </c>
      <c r="G76" s="46">
        <v>0</v>
      </c>
      <c r="H76" s="46">
        <v>0</v>
      </c>
    </row>
    <row r="77" spans="1:8" x14ac:dyDescent="0.25">
      <c r="A77">
        <v>6</v>
      </c>
      <c r="B77" t="s">
        <v>173</v>
      </c>
      <c r="C77" t="s">
        <v>125</v>
      </c>
      <c r="D77" t="s">
        <v>179</v>
      </c>
      <c r="F77">
        <v>0</v>
      </c>
      <c r="G77" s="46">
        <v>0</v>
      </c>
      <c r="H77" s="46">
        <v>0</v>
      </c>
    </row>
    <row r="78" spans="1:8" x14ac:dyDescent="0.25">
      <c r="A78">
        <v>7</v>
      </c>
      <c r="B78" t="s">
        <v>173</v>
      </c>
      <c r="C78" t="s">
        <v>127</v>
      </c>
      <c r="D78" t="s">
        <v>180</v>
      </c>
      <c r="F78">
        <v>0</v>
      </c>
      <c r="G78" s="46">
        <v>0</v>
      </c>
      <c r="H78" s="46">
        <v>0</v>
      </c>
    </row>
    <row r="79" spans="1:8" x14ac:dyDescent="0.25">
      <c r="A79">
        <v>8</v>
      </c>
      <c r="B79" t="s">
        <v>173</v>
      </c>
      <c r="C79" t="s">
        <v>129</v>
      </c>
      <c r="D79" t="s">
        <v>181</v>
      </c>
      <c r="F79">
        <v>0</v>
      </c>
      <c r="G79" s="46">
        <v>0</v>
      </c>
      <c r="H79" s="46">
        <v>0</v>
      </c>
    </row>
    <row r="80" spans="1:8" x14ac:dyDescent="0.25">
      <c r="A80">
        <v>9</v>
      </c>
      <c r="B80" t="s">
        <v>173</v>
      </c>
      <c r="C80" t="s">
        <v>131</v>
      </c>
      <c r="D80" t="s">
        <v>182</v>
      </c>
      <c r="F80">
        <v>0</v>
      </c>
      <c r="G80" s="46">
        <v>0</v>
      </c>
      <c r="H80" s="46">
        <v>0</v>
      </c>
    </row>
    <row r="81" spans="1:8" x14ac:dyDescent="0.25">
      <c r="A81">
        <v>10</v>
      </c>
      <c r="B81" t="s">
        <v>173</v>
      </c>
      <c r="C81" t="s">
        <v>133</v>
      </c>
      <c r="D81" t="s">
        <v>183</v>
      </c>
      <c r="F81">
        <v>0</v>
      </c>
      <c r="G81" s="46">
        <v>0</v>
      </c>
      <c r="H81" s="46">
        <v>0</v>
      </c>
    </row>
    <row r="82" spans="1:8" x14ac:dyDescent="0.25">
      <c r="D82" t="s">
        <v>72</v>
      </c>
      <c r="F82">
        <v>2</v>
      </c>
      <c r="G82" s="46">
        <v>2</v>
      </c>
      <c r="H82" s="46">
        <v>625000</v>
      </c>
    </row>
    <row r="83" spans="1:8" x14ac:dyDescent="0.25">
      <c r="D83" t="s">
        <v>146</v>
      </c>
      <c r="F83">
        <v>65</v>
      </c>
      <c r="G83" s="46">
        <v>78</v>
      </c>
      <c r="H83" s="46">
        <v>19262500</v>
      </c>
    </row>
    <row r="84" spans="1:8" x14ac:dyDescent="0.25">
      <c r="D84" t="s">
        <v>184</v>
      </c>
      <c r="G84" s="46"/>
      <c r="H84" s="46">
        <v>56082965</v>
      </c>
    </row>
    <row r="85" spans="1:8" x14ac:dyDescent="0.25">
      <c r="G85" s="46"/>
      <c r="H85" s="46"/>
    </row>
    <row r="86" spans="1:8" x14ac:dyDescent="0.25">
      <c r="A86" t="s">
        <v>11</v>
      </c>
      <c r="B86" t="s">
        <v>185</v>
      </c>
      <c r="G86" s="46"/>
      <c r="H86" s="46"/>
    </row>
    <row r="87" spans="1:8" x14ac:dyDescent="0.25">
      <c r="A87" t="s">
        <v>84</v>
      </c>
      <c r="B87" t="s">
        <v>85</v>
      </c>
      <c r="E87" t="s">
        <v>186</v>
      </c>
      <c r="G87" s="46"/>
      <c r="H87" s="46"/>
    </row>
    <row r="88" spans="1:8" x14ac:dyDescent="0.25">
      <c r="A88">
        <v>1</v>
      </c>
      <c r="B88" t="s">
        <v>87</v>
      </c>
      <c r="C88" t="s">
        <v>118</v>
      </c>
      <c r="D88" t="s">
        <v>187</v>
      </c>
      <c r="E88" t="s">
        <v>188</v>
      </c>
      <c r="F88">
        <v>160</v>
      </c>
      <c r="G88" s="46">
        <v>493.96</v>
      </c>
      <c r="H88" s="46">
        <v>13089940</v>
      </c>
    </row>
    <row r="89" spans="1:8" x14ac:dyDescent="0.25">
      <c r="A89">
        <v>2</v>
      </c>
      <c r="B89" t="s">
        <v>87</v>
      </c>
      <c r="C89" t="s">
        <v>127</v>
      </c>
      <c r="D89" t="s">
        <v>189</v>
      </c>
      <c r="E89" t="s">
        <v>190</v>
      </c>
      <c r="F89">
        <v>7</v>
      </c>
      <c r="G89" s="46">
        <v>41</v>
      </c>
      <c r="H89" s="46">
        <v>1095000</v>
      </c>
    </row>
    <row r="90" spans="1:8" x14ac:dyDescent="0.25">
      <c r="A90">
        <v>3</v>
      </c>
      <c r="B90" t="s">
        <v>94</v>
      </c>
      <c r="C90" t="s">
        <v>118</v>
      </c>
      <c r="D90" t="s">
        <v>191</v>
      </c>
      <c r="E90" t="s">
        <v>192</v>
      </c>
      <c r="F90">
        <v>0</v>
      </c>
      <c r="G90" s="46">
        <v>0</v>
      </c>
      <c r="H90" s="46">
        <v>0</v>
      </c>
    </row>
    <row r="91" spans="1:8" x14ac:dyDescent="0.25">
      <c r="E91" t="s">
        <v>193</v>
      </c>
      <c r="G91" s="46"/>
      <c r="H91" s="46"/>
    </row>
    <row r="92" spans="1:8" x14ac:dyDescent="0.25">
      <c r="A92" t="s">
        <v>98</v>
      </c>
      <c r="B92" t="s">
        <v>99</v>
      </c>
      <c r="E92" t="s">
        <v>194</v>
      </c>
      <c r="G92" s="46"/>
      <c r="H92" s="46"/>
    </row>
    <row r="93" spans="1:8" x14ac:dyDescent="0.25">
      <c r="A93">
        <v>1</v>
      </c>
      <c r="B93" t="s">
        <v>101</v>
      </c>
      <c r="C93" t="s">
        <v>118</v>
      </c>
      <c r="D93" t="s">
        <v>187</v>
      </c>
      <c r="E93" t="s">
        <v>195</v>
      </c>
      <c r="F93">
        <v>33</v>
      </c>
      <c r="G93" s="46">
        <v>183</v>
      </c>
      <c r="H93" s="46">
        <v>6075124</v>
      </c>
    </row>
    <row r="94" spans="1:8" x14ac:dyDescent="0.25">
      <c r="A94">
        <v>2</v>
      </c>
      <c r="B94" t="s">
        <v>101</v>
      </c>
      <c r="C94" t="s">
        <v>127</v>
      </c>
      <c r="D94" t="s">
        <v>189</v>
      </c>
      <c r="E94" t="s">
        <v>196</v>
      </c>
      <c r="F94">
        <v>5</v>
      </c>
      <c r="G94" s="46">
        <v>88</v>
      </c>
      <c r="H94" s="46">
        <v>3300000</v>
      </c>
    </row>
    <row r="95" spans="1:8" x14ac:dyDescent="0.25">
      <c r="A95">
        <v>3</v>
      </c>
      <c r="B95" t="s">
        <v>104</v>
      </c>
      <c r="C95" t="s">
        <v>118</v>
      </c>
      <c r="D95" t="s">
        <v>191</v>
      </c>
      <c r="F95">
        <v>0</v>
      </c>
      <c r="G95" s="46">
        <v>0</v>
      </c>
      <c r="H95" s="46">
        <v>0</v>
      </c>
    </row>
    <row r="96" spans="1:8" x14ac:dyDescent="0.25">
      <c r="D96" t="s">
        <v>106</v>
      </c>
      <c r="F96">
        <v>205</v>
      </c>
      <c r="G96" s="46">
        <v>805.96</v>
      </c>
      <c r="H96" s="46">
        <v>23560064</v>
      </c>
    </row>
    <row r="97" spans="1:8" x14ac:dyDescent="0.25">
      <c r="G97" s="46"/>
      <c r="H97" s="46"/>
    </row>
    <row r="98" spans="1:8" x14ac:dyDescent="0.25">
      <c r="A98" t="s">
        <v>109</v>
      </c>
      <c r="B98" t="s">
        <v>110</v>
      </c>
      <c r="G98" s="46"/>
      <c r="H98" s="46"/>
    </row>
    <row r="99" spans="1:8" x14ac:dyDescent="0.25">
      <c r="A99">
        <v>1</v>
      </c>
      <c r="B99" t="s">
        <v>197</v>
      </c>
      <c r="C99" t="s">
        <v>88</v>
      </c>
      <c r="D99" t="s">
        <v>198</v>
      </c>
      <c r="F99">
        <v>13</v>
      </c>
      <c r="G99" s="46">
        <v>28</v>
      </c>
      <c r="H99" s="46">
        <v>4200000</v>
      </c>
    </row>
    <row r="100" spans="1:8" x14ac:dyDescent="0.25">
      <c r="A100">
        <v>2</v>
      </c>
      <c r="B100" t="s">
        <v>197</v>
      </c>
      <c r="C100" t="s">
        <v>115</v>
      </c>
      <c r="D100" t="s">
        <v>199</v>
      </c>
      <c r="F100">
        <v>4</v>
      </c>
      <c r="G100" s="46">
        <v>6</v>
      </c>
      <c r="H100" s="46">
        <v>1925000</v>
      </c>
    </row>
    <row r="101" spans="1:8" x14ac:dyDescent="0.25">
      <c r="A101">
        <v>3</v>
      </c>
      <c r="B101" t="s">
        <v>197</v>
      </c>
      <c r="C101" t="s">
        <v>118</v>
      </c>
      <c r="D101" t="s">
        <v>200</v>
      </c>
      <c r="F101">
        <v>0</v>
      </c>
      <c r="G101" s="46">
        <v>0</v>
      </c>
      <c r="H101" s="46">
        <v>0</v>
      </c>
    </row>
    <row r="102" spans="1:8" x14ac:dyDescent="0.25">
      <c r="A102">
        <v>4</v>
      </c>
      <c r="B102" t="s">
        <v>197</v>
      </c>
      <c r="C102" t="s">
        <v>121</v>
      </c>
      <c r="D102" t="s">
        <v>201</v>
      </c>
      <c r="F102">
        <v>2</v>
      </c>
      <c r="G102" s="46">
        <v>2</v>
      </c>
      <c r="H102" s="46">
        <v>900000</v>
      </c>
    </row>
    <row r="103" spans="1:8" x14ac:dyDescent="0.25">
      <c r="A103">
        <v>5</v>
      </c>
      <c r="B103" t="s">
        <v>197</v>
      </c>
      <c r="C103" t="s">
        <v>91</v>
      </c>
      <c r="D103" t="s">
        <v>202</v>
      </c>
      <c r="F103">
        <v>3</v>
      </c>
      <c r="G103" s="46">
        <v>3</v>
      </c>
      <c r="H103" s="46">
        <v>1500000</v>
      </c>
    </row>
    <row r="104" spans="1:8" x14ac:dyDescent="0.25">
      <c r="A104">
        <v>6</v>
      </c>
      <c r="B104" t="s">
        <v>197</v>
      </c>
      <c r="C104" t="s">
        <v>125</v>
      </c>
      <c r="D104" t="s">
        <v>203</v>
      </c>
      <c r="F104">
        <v>0</v>
      </c>
      <c r="G104" s="46">
        <v>0</v>
      </c>
      <c r="H104" s="46">
        <v>0</v>
      </c>
    </row>
    <row r="105" spans="1:8" x14ac:dyDescent="0.25">
      <c r="A105">
        <v>7</v>
      </c>
      <c r="B105" t="s">
        <v>197</v>
      </c>
      <c r="C105" t="s">
        <v>127</v>
      </c>
      <c r="D105" t="s">
        <v>204</v>
      </c>
      <c r="F105">
        <v>0</v>
      </c>
      <c r="G105" s="46">
        <v>0</v>
      </c>
      <c r="H105" s="46">
        <v>0</v>
      </c>
    </row>
    <row r="106" spans="1:8" x14ac:dyDescent="0.25">
      <c r="A106">
        <v>8</v>
      </c>
      <c r="B106" t="s">
        <v>197</v>
      </c>
      <c r="C106" t="s">
        <v>129</v>
      </c>
      <c r="D106" t="s">
        <v>205</v>
      </c>
      <c r="F106">
        <v>0</v>
      </c>
      <c r="G106" s="46">
        <v>0</v>
      </c>
      <c r="H106" s="46">
        <v>0</v>
      </c>
    </row>
    <row r="107" spans="1:8" x14ac:dyDescent="0.25">
      <c r="A107">
        <v>9</v>
      </c>
      <c r="B107" t="s">
        <v>197</v>
      </c>
      <c r="C107" t="s">
        <v>131</v>
      </c>
      <c r="D107" t="s">
        <v>206</v>
      </c>
      <c r="F107">
        <v>0</v>
      </c>
      <c r="G107" s="46">
        <v>0</v>
      </c>
      <c r="H107" s="46">
        <v>0</v>
      </c>
    </row>
    <row r="108" spans="1:8" x14ac:dyDescent="0.25">
      <c r="A108">
        <v>10</v>
      </c>
      <c r="B108" t="s">
        <v>197</v>
      </c>
      <c r="C108" t="s">
        <v>133</v>
      </c>
      <c r="D108" t="s">
        <v>207</v>
      </c>
      <c r="F108">
        <v>0</v>
      </c>
      <c r="G108" s="46">
        <v>0</v>
      </c>
      <c r="H108" s="46">
        <v>0</v>
      </c>
    </row>
    <row r="109" spans="1:8" x14ac:dyDescent="0.25">
      <c r="D109" t="s">
        <v>72</v>
      </c>
      <c r="F109">
        <v>22</v>
      </c>
      <c r="G109" s="46">
        <v>39</v>
      </c>
      <c r="H109" s="46">
        <v>8525000</v>
      </c>
    </row>
    <row r="110" spans="1:8" x14ac:dyDescent="0.25">
      <c r="G110" s="46"/>
      <c r="H110" s="46"/>
    </row>
    <row r="111" spans="1:8" x14ac:dyDescent="0.25">
      <c r="A111">
        <v>1</v>
      </c>
      <c r="B111" t="s">
        <v>208</v>
      </c>
      <c r="C111" t="s">
        <v>88</v>
      </c>
      <c r="D111" t="s">
        <v>209</v>
      </c>
      <c r="F111">
        <v>7</v>
      </c>
      <c r="G111" s="46">
        <v>7</v>
      </c>
      <c r="H111" s="46">
        <v>700000</v>
      </c>
    </row>
    <row r="112" spans="1:8" x14ac:dyDescent="0.25">
      <c r="A112">
        <v>2</v>
      </c>
      <c r="B112" t="s">
        <v>208</v>
      </c>
      <c r="C112" t="s">
        <v>115</v>
      </c>
      <c r="D112" t="s">
        <v>210</v>
      </c>
      <c r="F112">
        <v>0</v>
      </c>
      <c r="G112" s="46">
        <v>0</v>
      </c>
      <c r="H112" s="46">
        <v>0</v>
      </c>
    </row>
    <row r="113" spans="1:8" x14ac:dyDescent="0.25">
      <c r="A113">
        <v>3</v>
      </c>
      <c r="B113" t="s">
        <v>208</v>
      </c>
      <c r="C113" t="s">
        <v>118</v>
      </c>
      <c r="D113" t="s">
        <v>211</v>
      </c>
      <c r="F113">
        <v>0</v>
      </c>
      <c r="G113" s="46">
        <v>0</v>
      </c>
      <c r="H113" s="46">
        <v>0</v>
      </c>
    </row>
    <row r="114" spans="1:8" x14ac:dyDescent="0.25">
      <c r="A114">
        <v>4</v>
      </c>
      <c r="B114" t="s">
        <v>208</v>
      </c>
      <c r="C114" t="s">
        <v>121</v>
      </c>
      <c r="D114" t="s">
        <v>212</v>
      </c>
      <c r="F114">
        <v>0</v>
      </c>
      <c r="G114" s="46">
        <v>0</v>
      </c>
      <c r="H114" s="46">
        <v>0</v>
      </c>
    </row>
    <row r="115" spans="1:8" x14ac:dyDescent="0.25">
      <c r="A115">
        <v>5</v>
      </c>
      <c r="B115" t="s">
        <v>208</v>
      </c>
      <c r="C115" t="s">
        <v>91</v>
      </c>
      <c r="D115" t="s">
        <v>213</v>
      </c>
      <c r="F115">
        <v>0</v>
      </c>
      <c r="G115" s="46">
        <v>0</v>
      </c>
      <c r="H115" s="46">
        <v>0</v>
      </c>
    </row>
    <row r="116" spans="1:8" x14ac:dyDescent="0.25">
      <c r="A116">
        <v>6</v>
      </c>
      <c r="B116" t="s">
        <v>208</v>
      </c>
      <c r="C116" t="s">
        <v>125</v>
      </c>
      <c r="D116" t="s">
        <v>214</v>
      </c>
      <c r="F116">
        <v>0</v>
      </c>
      <c r="G116" s="46">
        <v>0</v>
      </c>
      <c r="H116" s="46">
        <v>0</v>
      </c>
    </row>
    <row r="117" spans="1:8" x14ac:dyDescent="0.25">
      <c r="A117">
        <v>7</v>
      </c>
      <c r="B117" t="s">
        <v>208</v>
      </c>
      <c r="C117" t="s">
        <v>127</v>
      </c>
      <c r="D117" t="s">
        <v>215</v>
      </c>
      <c r="F117">
        <v>0</v>
      </c>
      <c r="G117" s="46">
        <v>0</v>
      </c>
      <c r="H117" s="46">
        <v>0</v>
      </c>
    </row>
    <row r="118" spans="1:8" x14ac:dyDescent="0.25">
      <c r="A118">
        <v>8</v>
      </c>
      <c r="B118" t="s">
        <v>208</v>
      </c>
      <c r="C118" t="s">
        <v>129</v>
      </c>
      <c r="D118" t="s">
        <v>216</v>
      </c>
      <c r="F118">
        <v>0</v>
      </c>
      <c r="G118" s="46">
        <v>0</v>
      </c>
      <c r="H118" s="46">
        <v>0</v>
      </c>
    </row>
    <row r="119" spans="1:8" x14ac:dyDescent="0.25">
      <c r="A119">
        <v>9</v>
      </c>
      <c r="B119" t="s">
        <v>208</v>
      </c>
      <c r="C119" t="s">
        <v>131</v>
      </c>
      <c r="D119" t="s">
        <v>217</v>
      </c>
      <c r="F119">
        <v>0</v>
      </c>
      <c r="G119" s="46">
        <v>0</v>
      </c>
      <c r="H119" s="46">
        <v>0</v>
      </c>
    </row>
    <row r="120" spans="1:8" x14ac:dyDescent="0.25">
      <c r="A120">
        <v>10</v>
      </c>
      <c r="B120" t="s">
        <v>208</v>
      </c>
      <c r="C120" t="s">
        <v>133</v>
      </c>
      <c r="D120" t="s">
        <v>218</v>
      </c>
      <c r="F120">
        <v>0</v>
      </c>
      <c r="G120" s="46">
        <v>0</v>
      </c>
      <c r="H120" s="46">
        <v>0</v>
      </c>
    </row>
    <row r="121" spans="1:8" x14ac:dyDescent="0.25">
      <c r="D121" t="s">
        <v>72</v>
      </c>
      <c r="F121">
        <v>7</v>
      </c>
      <c r="G121" s="46">
        <v>7</v>
      </c>
      <c r="H121" s="46">
        <v>700000</v>
      </c>
    </row>
    <row r="122" spans="1:8" x14ac:dyDescent="0.25">
      <c r="D122" t="s">
        <v>146</v>
      </c>
      <c r="F122">
        <v>29</v>
      </c>
      <c r="G122" s="46">
        <v>46</v>
      </c>
      <c r="H122" s="46">
        <v>9225000</v>
      </c>
    </row>
    <row r="123" spans="1:8" x14ac:dyDescent="0.25">
      <c r="D123" t="s">
        <v>219</v>
      </c>
      <c r="G123" s="46"/>
      <c r="H123" s="46">
        <v>32785064</v>
      </c>
    </row>
    <row r="124" spans="1:8" x14ac:dyDescent="0.25">
      <c r="G124" s="46"/>
      <c r="H124" s="46"/>
    </row>
    <row r="125" spans="1:8" x14ac:dyDescent="0.25">
      <c r="A125" t="s">
        <v>12</v>
      </c>
      <c r="B125" t="s">
        <v>220</v>
      </c>
      <c r="G125" s="46"/>
      <c r="H125" s="46"/>
    </row>
    <row r="126" spans="1:8" x14ac:dyDescent="0.25">
      <c r="A126" t="s">
        <v>84</v>
      </c>
      <c r="B126" t="s">
        <v>85</v>
      </c>
      <c r="G126" s="46"/>
      <c r="H126" s="46"/>
    </row>
    <row r="127" spans="1:8" x14ac:dyDescent="0.25">
      <c r="A127">
        <v>1</v>
      </c>
      <c r="B127" t="s">
        <v>87</v>
      </c>
      <c r="C127" t="s">
        <v>121</v>
      </c>
      <c r="D127" t="s">
        <v>221</v>
      </c>
      <c r="E127" t="s">
        <v>222</v>
      </c>
      <c r="F127">
        <v>250</v>
      </c>
      <c r="G127" s="46">
        <v>577</v>
      </c>
      <c r="H127" s="46">
        <v>12982500</v>
      </c>
    </row>
    <row r="128" spans="1:8" x14ac:dyDescent="0.25">
      <c r="A128">
        <v>2</v>
      </c>
      <c r="B128" t="s">
        <v>87</v>
      </c>
      <c r="C128" t="s">
        <v>129</v>
      </c>
      <c r="D128" t="s">
        <v>223</v>
      </c>
      <c r="F128">
        <v>3</v>
      </c>
      <c r="G128" s="46">
        <v>20</v>
      </c>
      <c r="H128" s="46">
        <v>500000</v>
      </c>
    </row>
    <row r="129" spans="1:8" x14ac:dyDescent="0.25">
      <c r="A129">
        <v>3</v>
      </c>
      <c r="B129" t="s">
        <v>94</v>
      </c>
      <c r="C129" t="s">
        <v>121</v>
      </c>
      <c r="D129" t="s">
        <v>224</v>
      </c>
      <c r="F129">
        <v>0</v>
      </c>
      <c r="G129" s="46">
        <v>0</v>
      </c>
      <c r="H129" s="46">
        <v>0</v>
      </c>
    </row>
    <row r="130" spans="1:8" x14ac:dyDescent="0.25">
      <c r="G130" s="46"/>
      <c r="H130" s="46"/>
    </row>
    <row r="131" spans="1:8" x14ac:dyDescent="0.25">
      <c r="A131" t="s">
        <v>98</v>
      </c>
      <c r="B131" t="s">
        <v>99</v>
      </c>
      <c r="G131" s="46"/>
      <c r="H131" s="46"/>
    </row>
    <row r="132" spans="1:8" x14ac:dyDescent="0.25">
      <c r="A132">
        <v>1</v>
      </c>
      <c r="B132" t="s">
        <v>101</v>
      </c>
      <c r="C132" t="s">
        <v>121</v>
      </c>
      <c r="D132" t="s">
        <v>221</v>
      </c>
      <c r="F132">
        <v>2</v>
      </c>
      <c r="G132" s="46">
        <v>8</v>
      </c>
      <c r="H132" s="46">
        <v>225000</v>
      </c>
    </row>
    <row r="133" spans="1:8" x14ac:dyDescent="0.25">
      <c r="A133">
        <v>2</v>
      </c>
      <c r="B133" t="s">
        <v>101</v>
      </c>
      <c r="C133" t="s">
        <v>129</v>
      </c>
      <c r="D133" t="s">
        <v>223</v>
      </c>
      <c r="F133">
        <v>4</v>
      </c>
      <c r="G133" s="46">
        <v>16</v>
      </c>
      <c r="H133" s="46">
        <v>450000</v>
      </c>
    </row>
    <row r="134" spans="1:8" x14ac:dyDescent="0.25">
      <c r="A134">
        <v>3</v>
      </c>
      <c r="B134" t="s">
        <v>104</v>
      </c>
      <c r="C134" t="s">
        <v>121</v>
      </c>
      <c r="D134" t="s">
        <v>224</v>
      </c>
      <c r="F134">
        <v>0</v>
      </c>
      <c r="G134" s="46">
        <v>0</v>
      </c>
      <c r="H134" s="46">
        <v>0</v>
      </c>
    </row>
    <row r="135" spans="1:8" x14ac:dyDescent="0.25">
      <c r="D135" t="s">
        <v>106</v>
      </c>
      <c r="F135">
        <v>259</v>
      </c>
      <c r="G135" s="46">
        <v>621</v>
      </c>
      <c r="H135" s="46">
        <v>14157500</v>
      </c>
    </row>
    <row r="136" spans="1:8" x14ac:dyDescent="0.25">
      <c r="E136" t="s">
        <v>225</v>
      </c>
      <c r="F136">
        <v>1999</v>
      </c>
      <c r="G136" s="46">
        <v>10102.73</v>
      </c>
      <c r="H136" s="46">
        <v>369494115.5</v>
      </c>
    </row>
    <row r="137" spans="1:8" x14ac:dyDescent="0.25">
      <c r="E137" t="s">
        <v>146</v>
      </c>
      <c r="F137">
        <v>346</v>
      </c>
      <c r="G137" s="46">
        <v>666.4</v>
      </c>
      <c r="H137" s="46">
        <v>187125000</v>
      </c>
    </row>
    <row r="138" spans="1:8" x14ac:dyDescent="0.25">
      <c r="A138" t="s">
        <v>226</v>
      </c>
      <c r="B138" t="s">
        <v>23</v>
      </c>
      <c r="G138" s="46"/>
      <c r="H138" s="46"/>
    </row>
    <row r="139" spans="1:8" x14ac:dyDescent="0.25">
      <c r="A139" t="s">
        <v>84</v>
      </c>
      <c r="B139" t="s">
        <v>85</v>
      </c>
      <c r="G139" s="46"/>
      <c r="H139" s="46"/>
    </row>
    <row r="140" spans="1:8" x14ac:dyDescent="0.25">
      <c r="A140">
        <v>1</v>
      </c>
      <c r="B140" t="s">
        <v>227</v>
      </c>
      <c r="C140" t="s">
        <v>88</v>
      </c>
      <c r="D140" t="s">
        <v>228</v>
      </c>
      <c r="F140">
        <v>29</v>
      </c>
      <c r="G140" s="46">
        <v>1142.28</v>
      </c>
      <c r="H140" s="46">
        <v>11422800</v>
      </c>
    </row>
    <row r="141" spans="1:8" x14ac:dyDescent="0.25">
      <c r="A141">
        <v>2</v>
      </c>
      <c r="B141" t="s">
        <v>227</v>
      </c>
      <c r="C141" t="s">
        <v>115</v>
      </c>
      <c r="D141" t="s">
        <v>229</v>
      </c>
      <c r="F141">
        <v>2</v>
      </c>
      <c r="G141" s="46">
        <v>32.75</v>
      </c>
      <c r="H141" s="46">
        <v>655000</v>
      </c>
    </row>
    <row r="142" spans="1:8" x14ac:dyDescent="0.25">
      <c r="A142">
        <v>3</v>
      </c>
      <c r="B142" t="s">
        <v>227</v>
      </c>
      <c r="C142" t="s">
        <v>118</v>
      </c>
      <c r="D142" t="s">
        <v>230</v>
      </c>
      <c r="F142">
        <v>3</v>
      </c>
      <c r="G142" s="46">
        <v>40.53</v>
      </c>
      <c r="H142" s="46">
        <v>2206800</v>
      </c>
    </row>
    <row r="143" spans="1:8" x14ac:dyDescent="0.25">
      <c r="G143" s="46"/>
      <c r="H143" s="46"/>
    </row>
    <row r="144" spans="1:8" x14ac:dyDescent="0.25">
      <c r="A144" t="s">
        <v>98</v>
      </c>
      <c r="B144" t="s">
        <v>99</v>
      </c>
      <c r="G144" s="46"/>
      <c r="H144" s="46"/>
    </row>
    <row r="145" spans="1:8" x14ac:dyDescent="0.25">
      <c r="A145">
        <v>1</v>
      </c>
      <c r="B145" t="s">
        <v>231</v>
      </c>
      <c r="C145" t="s">
        <v>88</v>
      </c>
      <c r="D145" t="s">
        <v>228</v>
      </c>
      <c r="F145">
        <v>3</v>
      </c>
      <c r="G145" s="46">
        <v>72</v>
      </c>
      <c r="H145" s="46">
        <v>900000</v>
      </c>
    </row>
    <row r="146" spans="1:8" x14ac:dyDescent="0.25">
      <c r="A146">
        <v>2</v>
      </c>
      <c r="B146" t="s">
        <v>231</v>
      </c>
      <c r="C146" t="s">
        <v>115</v>
      </c>
      <c r="D146" t="s">
        <v>229</v>
      </c>
      <c r="F146">
        <v>1</v>
      </c>
      <c r="G146" s="46">
        <v>48</v>
      </c>
      <c r="H146" s="46">
        <v>1200000</v>
      </c>
    </row>
    <row r="147" spans="1:8" x14ac:dyDescent="0.25">
      <c r="A147">
        <v>3</v>
      </c>
      <c r="B147" t="s">
        <v>231</v>
      </c>
      <c r="C147" t="s">
        <v>118</v>
      </c>
      <c r="D147" t="s">
        <v>230</v>
      </c>
      <c r="F147">
        <v>2</v>
      </c>
      <c r="G147" s="46">
        <v>72</v>
      </c>
      <c r="H147" s="46">
        <v>2700000</v>
      </c>
    </row>
    <row r="148" spans="1:8" x14ac:dyDescent="0.25">
      <c r="D148" t="s">
        <v>106</v>
      </c>
      <c r="F148">
        <v>40</v>
      </c>
      <c r="G148" s="46">
        <v>1407.56</v>
      </c>
      <c r="H148" s="46">
        <v>19084600</v>
      </c>
    </row>
    <row r="149" spans="1:8" x14ac:dyDescent="0.25">
      <c r="G149" s="46"/>
      <c r="H149" s="46"/>
    </row>
    <row r="150" spans="1:8" x14ac:dyDescent="0.25">
      <c r="A150" t="s">
        <v>232</v>
      </c>
      <c r="B150" t="s">
        <v>233</v>
      </c>
      <c r="G150" s="46"/>
      <c r="H150" s="46"/>
    </row>
    <row r="151" spans="1:8" x14ac:dyDescent="0.25">
      <c r="A151" t="s">
        <v>84</v>
      </c>
      <c r="B151" t="s">
        <v>85</v>
      </c>
      <c r="G151" s="46"/>
      <c r="H151" s="46"/>
    </row>
    <row r="152" spans="1:8" x14ac:dyDescent="0.25">
      <c r="A152">
        <v>1</v>
      </c>
      <c r="B152" t="s">
        <v>234</v>
      </c>
      <c r="C152" t="s">
        <v>88</v>
      </c>
      <c r="D152" t="s">
        <v>235</v>
      </c>
      <c r="F152">
        <v>13</v>
      </c>
      <c r="G152" s="46">
        <v>210.3</v>
      </c>
      <c r="H152" s="46">
        <v>3995700</v>
      </c>
    </row>
    <row r="153" spans="1:8" x14ac:dyDescent="0.25">
      <c r="A153">
        <v>2</v>
      </c>
      <c r="B153" t="s">
        <v>234</v>
      </c>
      <c r="C153" t="s">
        <v>115</v>
      </c>
      <c r="D153" t="s">
        <v>236</v>
      </c>
      <c r="F153">
        <v>25</v>
      </c>
      <c r="G153" s="46">
        <v>406</v>
      </c>
      <c r="H153" s="46">
        <v>1852000</v>
      </c>
    </row>
    <row r="154" spans="1:8" x14ac:dyDescent="0.25">
      <c r="A154">
        <v>3</v>
      </c>
      <c r="B154" t="s">
        <v>234</v>
      </c>
      <c r="C154" t="s">
        <v>118</v>
      </c>
      <c r="D154" t="s">
        <v>237</v>
      </c>
      <c r="F154">
        <v>5</v>
      </c>
      <c r="G154" s="46">
        <v>62</v>
      </c>
      <c r="H154" s="46">
        <v>496000</v>
      </c>
    </row>
    <row r="155" spans="1:8" x14ac:dyDescent="0.25">
      <c r="A155">
        <v>4</v>
      </c>
      <c r="B155" t="s">
        <v>234</v>
      </c>
      <c r="C155" t="s">
        <v>121</v>
      </c>
      <c r="D155" t="s">
        <v>238</v>
      </c>
      <c r="F155">
        <v>24</v>
      </c>
      <c r="G155" s="46">
        <v>1052.5</v>
      </c>
      <c r="H155" s="46">
        <v>4294000</v>
      </c>
    </row>
    <row r="156" spans="1:8" x14ac:dyDescent="0.25">
      <c r="A156">
        <v>5</v>
      </c>
      <c r="B156" t="s">
        <v>234</v>
      </c>
      <c r="C156" t="s">
        <v>91</v>
      </c>
      <c r="D156" t="s">
        <v>239</v>
      </c>
      <c r="F156">
        <v>34</v>
      </c>
      <c r="G156" s="46">
        <v>1576.5</v>
      </c>
      <c r="H156" s="46">
        <v>3117000</v>
      </c>
    </row>
    <row r="157" spans="1:8" x14ac:dyDescent="0.25">
      <c r="A157">
        <v>6</v>
      </c>
      <c r="B157" t="s">
        <v>234</v>
      </c>
      <c r="C157" t="s">
        <v>125</v>
      </c>
      <c r="D157" t="s">
        <v>240</v>
      </c>
      <c r="F157">
        <v>6</v>
      </c>
      <c r="G157" s="46">
        <v>222</v>
      </c>
      <c r="H157" s="46">
        <v>213000</v>
      </c>
    </row>
    <row r="158" spans="1:8" x14ac:dyDescent="0.25">
      <c r="A158">
        <v>7</v>
      </c>
      <c r="B158" t="s">
        <v>234</v>
      </c>
      <c r="C158" t="s">
        <v>127</v>
      </c>
      <c r="D158" t="s">
        <v>241</v>
      </c>
      <c r="F158">
        <v>0</v>
      </c>
      <c r="G158" s="46">
        <v>0</v>
      </c>
      <c r="H158" s="46">
        <v>0</v>
      </c>
    </row>
    <row r="159" spans="1:8" x14ac:dyDescent="0.25">
      <c r="A159">
        <v>8</v>
      </c>
      <c r="B159" t="s">
        <v>234</v>
      </c>
      <c r="C159" t="s">
        <v>129</v>
      </c>
      <c r="D159" t="s">
        <v>242</v>
      </c>
      <c r="F159">
        <v>1</v>
      </c>
      <c r="G159" s="46">
        <v>29</v>
      </c>
      <c r="H159" s="46">
        <v>27300</v>
      </c>
    </row>
    <row r="160" spans="1:8" x14ac:dyDescent="0.25">
      <c r="A160">
        <v>9</v>
      </c>
      <c r="B160" t="s">
        <v>234</v>
      </c>
      <c r="C160" t="s">
        <v>131</v>
      </c>
      <c r="D160" t="s">
        <v>243</v>
      </c>
      <c r="F160">
        <v>0</v>
      </c>
      <c r="G160" s="46">
        <v>0</v>
      </c>
      <c r="H160" s="46">
        <v>0</v>
      </c>
    </row>
    <row r="161" spans="1:8" x14ac:dyDescent="0.25">
      <c r="A161">
        <v>10</v>
      </c>
      <c r="B161" t="s">
        <v>234</v>
      </c>
      <c r="C161" t="s">
        <v>133</v>
      </c>
      <c r="D161" t="s">
        <v>244</v>
      </c>
      <c r="F161">
        <v>1</v>
      </c>
      <c r="G161" s="46">
        <v>500</v>
      </c>
      <c r="H161" s="46">
        <v>200000</v>
      </c>
    </row>
    <row r="162" spans="1:8" x14ac:dyDescent="0.25">
      <c r="G162" s="46"/>
      <c r="H162" s="46"/>
    </row>
    <row r="163" spans="1:8" x14ac:dyDescent="0.25">
      <c r="A163" t="s">
        <v>98</v>
      </c>
      <c r="B163" t="s">
        <v>99</v>
      </c>
      <c r="G163" s="46"/>
      <c r="H163" s="46"/>
    </row>
    <row r="164" spans="1:8" x14ac:dyDescent="0.25">
      <c r="A164">
        <v>1</v>
      </c>
      <c r="B164" t="s">
        <v>245</v>
      </c>
      <c r="C164" t="s">
        <v>88</v>
      </c>
      <c r="D164" t="s">
        <v>235</v>
      </c>
      <c r="F164">
        <v>0</v>
      </c>
      <c r="G164" s="46">
        <v>0</v>
      </c>
      <c r="H164" s="46">
        <v>0</v>
      </c>
    </row>
    <row r="165" spans="1:8" x14ac:dyDescent="0.25">
      <c r="A165">
        <v>2</v>
      </c>
      <c r="B165" t="s">
        <v>245</v>
      </c>
      <c r="C165" t="s">
        <v>115</v>
      </c>
      <c r="D165" t="s">
        <v>236</v>
      </c>
      <c r="F165">
        <v>0</v>
      </c>
      <c r="G165" s="46">
        <v>0</v>
      </c>
      <c r="H165" s="46">
        <v>0</v>
      </c>
    </row>
    <row r="166" spans="1:8" x14ac:dyDescent="0.25">
      <c r="A166">
        <v>3</v>
      </c>
      <c r="B166" t="s">
        <v>245</v>
      </c>
      <c r="C166" t="s">
        <v>118</v>
      </c>
      <c r="D166" t="s">
        <v>237</v>
      </c>
      <c r="F166">
        <v>0</v>
      </c>
      <c r="G166" s="46">
        <v>0</v>
      </c>
      <c r="H166" s="46">
        <v>0</v>
      </c>
    </row>
    <row r="167" spans="1:8" x14ac:dyDescent="0.25">
      <c r="A167">
        <v>4</v>
      </c>
      <c r="B167" t="s">
        <v>245</v>
      </c>
      <c r="C167" t="s">
        <v>121</v>
      </c>
      <c r="D167" t="s">
        <v>238</v>
      </c>
      <c r="F167">
        <v>15</v>
      </c>
      <c r="G167" s="46">
        <v>910</v>
      </c>
      <c r="H167" s="46">
        <v>4550000</v>
      </c>
    </row>
    <row r="168" spans="1:8" x14ac:dyDescent="0.25">
      <c r="A168">
        <v>5</v>
      </c>
      <c r="B168" t="s">
        <v>245</v>
      </c>
      <c r="C168" t="s">
        <v>91</v>
      </c>
      <c r="D168" t="s">
        <v>239</v>
      </c>
      <c r="F168">
        <v>11</v>
      </c>
      <c r="G168" s="46">
        <v>783</v>
      </c>
      <c r="H168" s="46">
        <v>1957500</v>
      </c>
    </row>
    <row r="169" spans="1:8" x14ac:dyDescent="0.25">
      <c r="A169">
        <v>6</v>
      </c>
      <c r="B169" t="s">
        <v>245</v>
      </c>
      <c r="C169" t="s">
        <v>125</v>
      </c>
      <c r="D169" t="s">
        <v>240</v>
      </c>
      <c r="F169">
        <v>8</v>
      </c>
      <c r="G169" s="46">
        <v>933</v>
      </c>
      <c r="H169" s="46">
        <v>1166250</v>
      </c>
    </row>
    <row r="170" spans="1:8" x14ac:dyDescent="0.25">
      <c r="A170">
        <v>7</v>
      </c>
      <c r="B170" t="s">
        <v>245</v>
      </c>
      <c r="C170" t="s">
        <v>127</v>
      </c>
      <c r="D170" t="s">
        <v>241</v>
      </c>
      <c r="F170">
        <v>0</v>
      </c>
      <c r="G170" s="46">
        <v>0</v>
      </c>
      <c r="H170" s="46">
        <v>0</v>
      </c>
    </row>
    <row r="171" spans="1:8" x14ac:dyDescent="0.25">
      <c r="A171">
        <v>8</v>
      </c>
      <c r="B171" t="s">
        <v>245</v>
      </c>
      <c r="C171" t="s">
        <v>129</v>
      </c>
      <c r="D171" t="s">
        <v>242</v>
      </c>
      <c r="F171">
        <v>0</v>
      </c>
      <c r="G171" s="46">
        <v>0</v>
      </c>
      <c r="H171" s="46">
        <v>0</v>
      </c>
    </row>
    <row r="172" spans="1:8" x14ac:dyDescent="0.25">
      <c r="A172">
        <v>9</v>
      </c>
      <c r="B172" t="s">
        <v>245</v>
      </c>
      <c r="C172" t="s">
        <v>131</v>
      </c>
      <c r="D172" t="s">
        <v>243</v>
      </c>
      <c r="F172">
        <v>1</v>
      </c>
      <c r="G172" s="46">
        <v>120</v>
      </c>
      <c r="H172" s="46">
        <v>81000</v>
      </c>
    </row>
    <row r="173" spans="1:8" x14ac:dyDescent="0.25">
      <c r="A173">
        <v>10</v>
      </c>
      <c r="B173" t="s">
        <v>245</v>
      </c>
      <c r="C173" t="s">
        <v>133</v>
      </c>
      <c r="D173" t="s">
        <v>244</v>
      </c>
      <c r="F173">
        <v>0</v>
      </c>
      <c r="G173" s="46">
        <v>0</v>
      </c>
      <c r="H173" s="46">
        <v>0</v>
      </c>
    </row>
    <row r="174" spans="1:8" x14ac:dyDescent="0.25">
      <c r="D174" t="s">
        <v>106</v>
      </c>
      <c r="F174">
        <v>144</v>
      </c>
      <c r="G174" s="46">
        <v>6804.3</v>
      </c>
      <c r="H174" s="46">
        <v>21949750</v>
      </c>
    </row>
    <row r="175" spans="1:8" x14ac:dyDescent="0.25">
      <c r="G175" s="46"/>
      <c r="H175" s="46"/>
    </row>
    <row r="176" spans="1:8" x14ac:dyDescent="0.25">
      <c r="A176" t="s">
        <v>246</v>
      </c>
      <c r="B176" t="s">
        <v>247</v>
      </c>
      <c r="G176" s="46"/>
      <c r="H176" s="46"/>
    </row>
    <row r="177" spans="1:8" x14ac:dyDescent="0.25">
      <c r="A177" t="s">
        <v>84</v>
      </c>
      <c r="B177" t="s">
        <v>85</v>
      </c>
      <c r="G177" s="46"/>
      <c r="H177" s="46"/>
    </row>
    <row r="178" spans="1:8" x14ac:dyDescent="0.25">
      <c r="A178">
        <v>1</v>
      </c>
      <c r="B178" t="s">
        <v>248</v>
      </c>
      <c r="C178" t="s">
        <v>88</v>
      </c>
      <c r="D178" t="s">
        <v>249</v>
      </c>
      <c r="F178">
        <v>0</v>
      </c>
      <c r="G178" s="46">
        <v>0</v>
      </c>
      <c r="H178" s="46">
        <v>0</v>
      </c>
    </row>
    <row r="179" spans="1:8" x14ac:dyDescent="0.25">
      <c r="A179">
        <v>2</v>
      </c>
      <c r="B179" t="s">
        <v>248</v>
      </c>
      <c r="C179" t="s">
        <v>115</v>
      </c>
      <c r="D179" t="s">
        <v>250</v>
      </c>
      <c r="F179">
        <v>0</v>
      </c>
      <c r="G179" s="46">
        <v>0</v>
      </c>
      <c r="H179" s="46">
        <v>0</v>
      </c>
    </row>
    <row r="180" spans="1:8" x14ac:dyDescent="0.25">
      <c r="A180">
        <v>3</v>
      </c>
      <c r="B180" t="s">
        <v>248</v>
      </c>
      <c r="C180" t="s">
        <v>118</v>
      </c>
      <c r="D180" t="s">
        <v>251</v>
      </c>
      <c r="F180">
        <v>16</v>
      </c>
      <c r="G180" s="46">
        <v>44.22</v>
      </c>
      <c r="H180" s="46">
        <v>663300</v>
      </c>
    </row>
    <row r="181" spans="1:8" x14ac:dyDescent="0.25">
      <c r="G181" s="46"/>
      <c r="H181" s="46"/>
    </row>
    <row r="182" spans="1:8" x14ac:dyDescent="0.25">
      <c r="A182" t="s">
        <v>98</v>
      </c>
      <c r="B182" t="s">
        <v>99</v>
      </c>
      <c r="G182" s="46"/>
      <c r="H182" s="46"/>
    </row>
    <row r="183" spans="1:8" x14ac:dyDescent="0.25">
      <c r="A183">
        <v>1</v>
      </c>
      <c r="B183" t="s">
        <v>252</v>
      </c>
      <c r="C183" t="s">
        <v>88</v>
      </c>
      <c r="D183" t="s">
        <v>249</v>
      </c>
      <c r="F183">
        <v>0</v>
      </c>
      <c r="G183" s="46">
        <v>0</v>
      </c>
      <c r="H183" s="46">
        <v>0</v>
      </c>
    </row>
    <row r="184" spans="1:8" x14ac:dyDescent="0.25">
      <c r="A184">
        <v>2</v>
      </c>
      <c r="B184" t="s">
        <v>252</v>
      </c>
      <c r="C184" t="s">
        <v>115</v>
      </c>
      <c r="D184" t="s">
        <v>250</v>
      </c>
      <c r="F184">
        <v>0</v>
      </c>
      <c r="G184" s="46">
        <v>0</v>
      </c>
      <c r="H184" s="46">
        <v>0</v>
      </c>
    </row>
    <row r="185" spans="1:8" x14ac:dyDescent="0.25">
      <c r="A185">
        <v>3</v>
      </c>
      <c r="B185" t="s">
        <v>252</v>
      </c>
      <c r="C185" t="s">
        <v>118</v>
      </c>
      <c r="D185" t="s">
        <v>251</v>
      </c>
      <c r="F185">
        <v>0</v>
      </c>
      <c r="G185" s="46">
        <v>0</v>
      </c>
      <c r="H185" s="46">
        <v>0</v>
      </c>
    </row>
    <row r="186" spans="1:8" x14ac:dyDescent="0.25">
      <c r="D186" t="s">
        <v>106</v>
      </c>
      <c r="F186">
        <v>16</v>
      </c>
      <c r="G186" s="46">
        <v>44.22</v>
      </c>
      <c r="H186" s="46">
        <v>663300</v>
      </c>
    </row>
    <row r="187" spans="1:8" x14ac:dyDescent="0.25">
      <c r="G187" s="46"/>
      <c r="H187" s="46"/>
    </row>
    <row r="188" spans="1:8" x14ac:dyDescent="0.25">
      <c r="A188" t="s">
        <v>253</v>
      </c>
      <c r="B188" t="s">
        <v>254</v>
      </c>
      <c r="G188" s="46"/>
      <c r="H188" s="46"/>
    </row>
    <row r="189" spans="1:8" x14ac:dyDescent="0.25">
      <c r="A189" t="s">
        <v>84</v>
      </c>
      <c r="B189" t="s">
        <v>85</v>
      </c>
      <c r="F189">
        <v>1</v>
      </c>
      <c r="G189" s="46">
        <v>200</v>
      </c>
      <c r="H189" s="46">
        <v>20000</v>
      </c>
    </row>
    <row r="190" spans="1:8" x14ac:dyDescent="0.25">
      <c r="A190" t="s">
        <v>98</v>
      </c>
      <c r="B190" t="s">
        <v>99</v>
      </c>
      <c r="F190">
        <v>2</v>
      </c>
      <c r="G190" s="46">
        <v>680</v>
      </c>
      <c r="H190" s="46">
        <v>175000</v>
      </c>
    </row>
    <row r="191" spans="1:8" x14ac:dyDescent="0.25">
      <c r="D191" t="s">
        <v>106</v>
      </c>
      <c r="F191">
        <v>2</v>
      </c>
      <c r="G191" s="46">
        <v>680</v>
      </c>
      <c r="H191" s="46">
        <v>195000</v>
      </c>
    </row>
    <row r="192" spans="1:8" x14ac:dyDescent="0.25">
      <c r="D192" t="s">
        <v>255</v>
      </c>
      <c r="F192">
        <v>202</v>
      </c>
      <c r="G192" s="46">
        <v>8936.08</v>
      </c>
      <c r="H192" s="46">
        <v>41892650</v>
      </c>
    </row>
    <row r="193" spans="4:8" x14ac:dyDescent="0.25">
      <c r="D193" t="s">
        <v>256</v>
      </c>
      <c r="F193">
        <v>2201</v>
      </c>
      <c r="G193" s="46">
        <v>19038.809999999998</v>
      </c>
      <c r="H193" s="46">
        <v>598511765.5</v>
      </c>
    </row>
    <row r="194" spans="4:8" x14ac:dyDescent="0.25">
      <c r="G194" s="46">
        <v>598511765.5</v>
      </c>
      <c r="H194" s="46"/>
    </row>
    <row r="195" spans="4:8" x14ac:dyDescent="0.25">
      <c r="G195" s="46"/>
      <c r="H195" s="46">
        <v>0</v>
      </c>
    </row>
    <row r="196" spans="4:8" x14ac:dyDescent="0.25">
      <c r="D196" t="s">
        <v>257</v>
      </c>
      <c r="F196">
        <v>0.5</v>
      </c>
      <c r="G196" s="46">
        <v>869742573.25</v>
      </c>
      <c r="H196" s="46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lamp pajak</vt:lpstr>
      <vt:lpstr>lamp perbup</vt:lpstr>
      <vt:lpstr>perbandingan</vt:lpstr>
      <vt:lpstr>hit pajak</vt:lpstr>
      <vt:lpstr>nilai sewa (2)</vt:lpstr>
      <vt:lpstr>nilai sewa</vt:lpstr>
      <vt:lpstr>harga titik</vt:lpstr>
      <vt:lpstr>data</vt:lpstr>
      <vt:lpstr>'lamp pajak'!Print_Area</vt:lpstr>
      <vt:lpstr>'lamp perbup'!Print_Area</vt:lpstr>
      <vt:lpstr>'nilai sewa (2)'!Print_Area</vt:lpstr>
      <vt:lpstr>perbandingan!Print_Area</vt:lpstr>
      <vt:lpstr>'lamp pajak'!Print_Titles</vt:lpstr>
      <vt:lpstr>'lamp perbup'!Print_Titles</vt:lpstr>
      <vt:lpstr>'nilai sewa (2)'!Print_Titles</vt:lpstr>
    </vt:vector>
  </TitlesOfParts>
  <Company>UNIMA 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Chandra</dc:creator>
  <cp:lastModifiedBy>DPPKAD</cp:lastModifiedBy>
  <cp:lastPrinted>2016-11-09T03:38:49Z</cp:lastPrinted>
  <dcterms:created xsi:type="dcterms:W3CDTF">2011-02-16T19:16:59Z</dcterms:created>
  <dcterms:modified xsi:type="dcterms:W3CDTF">2016-11-09T03:59:10Z</dcterms:modified>
</cp:coreProperties>
</file>